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66AD2FDE-F43E-4F29-AE20-A32F9AAB77F1}" xr6:coauthVersionLast="47" xr6:coauthVersionMax="47" xr10:uidLastSave="{00000000-0000-0000-0000-000000000000}"/>
  <bookViews>
    <workbookView xWindow="-120" yWindow="-120" windowWidth="24240" windowHeight="13140" tabRatio="775" firstSheet="1" activeTab="4" xr2:uid="{00000000-000D-0000-FFFF-FFFF00000000}"/>
  </bookViews>
  <sheets>
    <sheet name="LISTAS DE SISTEMAS" sheetId="6" r:id="rId1"/>
    <sheet name="PONDERACIÓN PESTAL POR SG" sheetId="5" r:id="rId2"/>
    <sheet name="CRITERIOS PESTAL vs DOFA" sheetId="1" r:id="rId3"/>
    <sheet name="CÁLCULOS PESTAL-DOFA POR SG" sheetId="4" r:id="rId4"/>
    <sheet name="EVALUACIÓN - SEMÁFORO" sheetId="7" r:id="rId5"/>
    <sheet name="ACCIONES" sheetId="8" r:id="rId6"/>
  </sheets>
  <definedNames>
    <definedName name="ABREVIATURA">'LISTAS DE SISTEMAS'!$B$4:$C$13</definedName>
    <definedName name="AMENAZAA">'CRITERIOS PESTAL vs DOFA'!$AL$53:$AW$64</definedName>
    <definedName name="AMENAZAE">'CRITERIOS PESTAL vs DOFA'!$AL$17:$AW$28</definedName>
    <definedName name="AMENAZAL">'CRITERIOS PESTAL vs DOFA'!$AL$65:$AW$76</definedName>
    <definedName name="AMENAZAP">'CRITERIOS PESTAL vs DOFA'!$AL$5:$AW$16</definedName>
    <definedName name="AMENAZAS">'CRITERIOS PESTAL vs DOFA'!$AL$29:$AW$40</definedName>
    <definedName name="AMENAZAT">'CRITERIOS PESTAL vs DOFA'!$AL$41:$AW$52</definedName>
    <definedName name="DEBILIDADA">'CRITERIOS PESTAL vs DOFA'!$B$53:$M$64</definedName>
    <definedName name="DEBILIDADE">'CRITERIOS PESTAL vs DOFA'!$B$17:$M$28</definedName>
    <definedName name="DEBILIDADL">'CRITERIOS PESTAL vs DOFA'!$B$65:$M$76</definedName>
    <definedName name="DEBILIDADP">'CRITERIOS PESTAL vs DOFA'!$B$5:$M$16</definedName>
    <definedName name="DEBILIDADS">'CRITERIOS PESTAL vs DOFA'!$B$29:$M$40</definedName>
    <definedName name="DEBILIDADT">'CRITERIOS PESTAL vs DOFA'!$B$41:$M$52</definedName>
    <definedName name="FORTALEZAA">'CRITERIOS PESTAL vs DOFA'!$Z$53:$AK$64</definedName>
    <definedName name="FORTALEZAE">'CRITERIOS PESTAL vs DOFA'!$Z$17:$AK$28</definedName>
    <definedName name="FORTALEZAL">'CRITERIOS PESTAL vs DOFA'!$Z$65:$AK$76</definedName>
    <definedName name="FORTALEZAP">'CRITERIOS PESTAL vs DOFA'!$Z$5:$AK$16</definedName>
    <definedName name="FORTALEZAS">'CRITERIOS PESTAL vs DOFA'!$Z$29:$AK$40</definedName>
    <definedName name="FORTALEZAT">'CRITERIOS PESTAL vs DOFA'!$Z$41:$AK$52</definedName>
    <definedName name="OPORTUNIDADA">'CRITERIOS PESTAL vs DOFA'!$N$53:$Y$64</definedName>
    <definedName name="OPORTUNIDADE">'CRITERIOS PESTAL vs DOFA'!$N$17:$Y$28</definedName>
    <definedName name="OPORTUNIDADL">'CRITERIOS PESTAL vs DOFA'!$N$65:$Y$76</definedName>
    <definedName name="OPORTUNIDADP">'CRITERIOS PESTAL vs DOFA'!$N$5:$Y$16</definedName>
    <definedName name="OPORTUNIDADS">'CRITERIOS PESTAL vs DOFA'!$N$29:$Y$40</definedName>
    <definedName name="OPORTUNIDADT">'CRITERIOS PESTAL vs DOFA'!$N$41:$Y$52</definedName>
    <definedName name="PESTAL">'PONDERACIÓN PESTAL POR SG'!$B$5:$L$10</definedName>
    <definedName name="SIGLA">'LISTAS DE SISTEMAS'!$B$4:$B$13</definedName>
    <definedName name="SISTEMA">'LISTAS DE SISTEMAS'!$B$4:$B$13</definedName>
    <definedName name="SISTEMAS">'LISTAS DE SISTEMAS'!$B$4:$D$13</definedName>
  </definedNames>
  <calcPr calcId="181029"/>
</workbook>
</file>

<file path=xl/calcChain.xml><?xml version="1.0" encoding="utf-8"?>
<calcChain xmlns="http://schemas.openxmlformats.org/spreadsheetml/2006/main">
  <c r="M10" i="4" l="1"/>
  <c r="F8" i="7"/>
  <c r="N31" i="1"/>
  <c r="N32" i="1"/>
  <c r="N33" i="1"/>
  <c r="N34" i="1"/>
  <c r="F3" i="7"/>
  <c r="A1" i="4"/>
  <c r="O10" i="4" l="1"/>
  <c r="P10" i="4"/>
  <c r="S7" i="4"/>
  <c r="S8" i="4"/>
  <c r="S9" i="4"/>
  <c r="U9" i="4" s="1"/>
  <c r="S10" i="4"/>
  <c r="U10" i="4" s="1"/>
  <c r="S11" i="4"/>
  <c r="U11" i="4" s="1"/>
  <c r="S12" i="4"/>
  <c r="U12" i="4" s="1"/>
  <c r="S13" i="4"/>
  <c r="U13" i="4" s="1"/>
  <c r="S14" i="4"/>
  <c r="U14" i="4" s="1"/>
  <c r="S15" i="4"/>
  <c r="U15" i="4" s="1"/>
  <c r="S16" i="4"/>
  <c r="U16" i="4" s="1"/>
  <c r="N9" i="4"/>
  <c r="N11" i="4"/>
  <c r="N13" i="4"/>
  <c r="P13" i="4" s="1"/>
  <c r="N14" i="4"/>
  <c r="P14" i="4" s="1"/>
  <c r="N15" i="4"/>
  <c r="P15" i="4" s="1"/>
  <c r="N16" i="4"/>
  <c r="P16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D14" i="4"/>
  <c r="F14" i="4" s="1"/>
  <c r="D15" i="4"/>
  <c r="F15" i="4" s="1"/>
  <c r="D16" i="4"/>
  <c r="F16" i="4" s="1"/>
  <c r="D47" i="4"/>
  <c r="D48" i="4"/>
  <c r="F48" i="4" s="1"/>
  <c r="D49" i="4"/>
  <c r="F49" i="4" s="1"/>
  <c r="D50" i="4"/>
  <c r="F50" i="4" s="1"/>
  <c r="D51" i="4"/>
  <c r="F51" i="4" s="1"/>
  <c r="D52" i="4"/>
  <c r="F52" i="4" s="1"/>
  <c r="AL14" i="1"/>
  <c r="Z14" i="1"/>
  <c r="N14" i="1"/>
  <c r="B76" i="1"/>
  <c r="B75" i="1"/>
  <c r="B74" i="1"/>
  <c r="B73" i="1"/>
  <c r="B72" i="1"/>
  <c r="B71" i="1"/>
  <c r="B70" i="1"/>
  <c r="B69" i="1"/>
  <c r="B65" i="1"/>
  <c r="B66" i="1" s="1"/>
  <c r="B67" i="1" s="1"/>
  <c r="B68" i="1" s="1"/>
  <c r="B64" i="1"/>
  <c r="B63" i="1"/>
  <c r="B62" i="1"/>
  <c r="B61" i="1"/>
  <c r="B60" i="1"/>
  <c r="B59" i="1"/>
  <c r="B58" i="1"/>
  <c r="B57" i="1"/>
  <c r="B53" i="1"/>
  <c r="B54" i="1" s="1"/>
  <c r="B55" i="1" s="1"/>
  <c r="B56" i="1" s="1"/>
  <c r="B52" i="1"/>
  <c r="B51" i="1"/>
  <c r="B50" i="1"/>
  <c r="B49" i="1"/>
  <c r="B48" i="1"/>
  <c r="B47" i="1"/>
  <c r="B41" i="1"/>
  <c r="B42" i="1" s="1"/>
  <c r="B43" i="1" s="1"/>
  <c r="B44" i="1" s="1"/>
  <c r="B45" i="1" s="1"/>
  <c r="B46" i="1" s="1"/>
  <c r="B40" i="1"/>
  <c r="B39" i="1"/>
  <c r="B38" i="1"/>
  <c r="B37" i="1"/>
  <c r="B29" i="1"/>
  <c r="B30" i="1" s="1"/>
  <c r="B31" i="1" s="1"/>
  <c r="B32" i="1" s="1"/>
  <c r="B33" i="1" s="1"/>
  <c r="B34" i="1" s="1"/>
  <c r="B35" i="1" s="1"/>
  <c r="B36" i="1" s="1"/>
  <c r="B28" i="1"/>
  <c r="B27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5" i="1"/>
  <c r="B6" i="1" s="1"/>
  <c r="B7" i="1" s="1"/>
  <c r="B8" i="1" s="1"/>
  <c r="B9" i="1" s="1"/>
  <c r="B10" i="1" s="1"/>
  <c r="B11" i="1" s="1"/>
  <c r="B12" i="1" s="1"/>
  <c r="B13" i="1" s="1"/>
  <c r="N76" i="1"/>
  <c r="N75" i="1"/>
  <c r="N74" i="1"/>
  <c r="N73" i="1"/>
  <c r="N72" i="1"/>
  <c r="N71" i="1"/>
  <c r="N70" i="1"/>
  <c r="N69" i="1"/>
  <c r="N65" i="1"/>
  <c r="N66" i="1" s="1"/>
  <c r="N67" i="1" s="1"/>
  <c r="N68" i="1" s="1"/>
  <c r="N64" i="1"/>
  <c r="N63" i="1"/>
  <c r="N62" i="1"/>
  <c r="N61" i="1"/>
  <c r="N60" i="1"/>
  <c r="N59" i="1"/>
  <c r="N58" i="1"/>
  <c r="N57" i="1"/>
  <c r="N56" i="1"/>
  <c r="N53" i="1"/>
  <c r="N54" i="1" s="1"/>
  <c r="N55" i="1" s="1"/>
  <c r="N52" i="1"/>
  <c r="N51" i="1"/>
  <c r="N50" i="1"/>
  <c r="N49" i="1"/>
  <c r="N48" i="1"/>
  <c r="N47" i="1"/>
  <c r="N46" i="1"/>
  <c r="N45" i="1"/>
  <c r="N41" i="1"/>
  <c r="N42" i="1" s="1"/>
  <c r="N43" i="1" s="1"/>
  <c r="N44" i="1" s="1"/>
  <c r="N40" i="1"/>
  <c r="N39" i="1"/>
  <c r="N38" i="1"/>
  <c r="N37" i="1"/>
  <c r="N36" i="1"/>
  <c r="N35" i="1"/>
  <c r="N29" i="1"/>
  <c r="N30" i="1" s="1"/>
  <c r="N28" i="1"/>
  <c r="N27" i="1"/>
  <c r="N26" i="1"/>
  <c r="N25" i="1"/>
  <c r="N24" i="1"/>
  <c r="N23" i="1"/>
  <c r="N22" i="1"/>
  <c r="N17" i="1"/>
  <c r="N18" i="1" s="1"/>
  <c r="N19" i="1" s="1"/>
  <c r="N20" i="1" s="1"/>
  <c r="N21" i="1" s="1"/>
  <c r="N16" i="1"/>
  <c r="N15" i="1"/>
  <c r="N13" i="1"/>
  <c r="N12" i="1"/>
  <c r="N11" i="1"/>
  <c r="N5" i="1"/>
  <c r="N6" i="1" s="1"/>
  <c r="N7" i="1" s="1"/>
  <c r="N8" i="1" s="1"/>
  <c r="N9" i="1" s="1"/>
  <c r="N10" i="1" s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3" i="1"/>
  <c r="Z54" i="1" s="1"/>
  <c r="Z55" i="1" s="1"/>
  <c r="Z56" i="1" s="1"/>
  <c r="Z57" i="1" s="1"/>
  <c r="Z52" i="1"/>
  <c r="Z51" i="1"/>
  <c r="Z50" i="1"/>
  <c r="Z49" i="1"/>
  <c r="Z48" i="1"/>
  <c r="Z47" i="1"/>
  <c r="Z46" i="1"/>
  <c r="Z41" i="1"/>
  <c r="Z42" i="1" s="1"/>
  <c r="Z43" i="1" s="1"/>
  <c r="Z44" i="1" s="1"/>
  <c r="Z45" i="1" s="1"/>
  <c r="Z40" i="1"/>
  <c r="Z39" i="1"/>
  <c r="Z38" i="1"/>
  <c r="Z37" i="1"/>
  <c r="Z36" i="1"/>
  <c r="Z35" i="1"/>
  <c r="Z34" i="1"/>
  <c r="Z33" i="1"/>
  <c r="Z32" i="1"/>
  <c r="Z29" i="1"/>
  <c r="Z30" i="1" s="1"/>
  <c r="Z31" i="1" s="1"/>
  <c r="Z28" i="1"/>
  <c r="Z27" i="1"/>
  <c r="Z26" i="1"/>
  <c r="Z25" i="1"/>
  <c r="Z24" i="1"/>
  <c r="Z23" i="1"/>
  <c r="Z22" i="1"/>
  <c r="Z21" i="1"/>
  <c r="Z20" i="1"/>
  <c r="Z19" i="1"/>
  <c r="Z17" i="1"/>
  <c r="Z18" i="1" s="1"/>
  <c r="Z16" i="1"/>
  <c r="Z15" i="1"/>
  <c r="Z13" i="1"/>
  <c r="Z5" i="1"/>
  <c r="Z6" i="1" s="1"/>
  <c r="Z7" i="1" s="1"/>
  <c r="Z8" i="1" s="1"/>
  <c r="Z9" i="1" s="1"/>
  <c r="Z11" i="1" s="1"/>
  <c r="Z12" i="1" s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3" i="1"/>
  <c r="AL54" i="1" s="1"/>
  <c r="AL52" i="1"/>
  <c r="AL51" i="1"/>
  <c r="AL50" i="1"/>
  <c r="AL49" i="1"/>
  <c r="AL48" i="1"/>
  <c r="AL47" i="1"/>
  <c r="AL46" i="1"/>
  <c r="AL45" i="1"/>
  <c r="AL44" i="1"/>
  <c r="AL43" i="1"/>
  <c r="AL41" i="1"/>
  <c r="AL42" i="1" s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7" i="1"/>
  <c r="AL18" i="1" s="1"/>
  <c r="AL16" i="1"/>
  <c r="AL15" i="1"/>
  <c r="AL13" i="1"/>
  <c r="AL12" i="1"/>
  <c r="AL11" i="1"/>
  <c r="AL10" i="1"/>
  <c r="AL9" i="1"/>
  <c r="AL5" i="1"/>
  <c r="AL6" i="1" s="1"/>
  <c r="AL7" i="1" s="1"/>
  <c r="AL8" i="1" s="1"/>
  <c r="R12" i="4" l="1"/>
  <c r="T12" i="4" s="1"/>
  <c r="R16" i="4"/>
  <c r="T16" i="4" s="1"/>
  <c r="C49" i="4"/>
  <c r="E49" i="4" s="1"/>
  <c r="H15" i="4"/>
  <c r="J15" i="4" s="1"/>
  <c r="H11" i="4"/>
  <c r="J11" i="4" s="1"/>
  <c r="M13" i="4"/>
  <c r="O13" i="4" s="1"/>
  <c r="R14" i="4"/>
  <c r="T14" i="4" s="1"/>
  <c r="R11" i="4"/>
  <c r="T11" i="4" s="1"/>
  <c r="C52" i="4"/>
  <c r="E52" i="4" s="1"/>
  <c r="C48" i="4"/>
  <c r="E48" i="4" s="1"/>
  <c r="H14" i="4"/>
  <c r="J14" i="4" s="1"/>
  <c r="M16" i="4"/>
  <c r="O16" i="4" s="1"/>
  <c r="R13" i="4"/>
  <c r="T13" i="4" s="1"/>
  <c r="R10" i="4"/>
  <c r="T10" i="4" s="1"/>
  <c r="C51" i="4"/>
  <c r="E51" i="4" s="1"/>
  <c r="C47" i="4"/>
  <c r="E47" i="4" s="1"/>
  <c r="F47" i="4" s="1"/>
  <c r="H13" i="4"/>
  <c r="J13" i="4" s="1"/>
  <c r="M15" i="4"/>
  <c r="O15" i="4" s="1"/>
  <c r="R9" i="4"/>
  <c r="T9" i="4" s="1"/>
  <c r="C50" i="4"/>
  <c r="E50" i="4" s="1"/>
  <c r="H16" i="4"/>
  <c r="J16" i="4" s="1"/>
  <c r="H12" i="4"/>
  <c r="J12" i="4" s="1"/>
  <c r="M14" i="4"/>
  <c r="O14" i="4" s="1"/>
  <c r="R15" i="4"/>
  <c r="T15" i="4" s="1"/>
  <c r="B14" i="1"/>
  <c r="B15" i="1" s="1"/>
  <c r="B16" i="1" s="1"/>
  <c r="S6" i="4"/>
  <c r="I7" i="4"/>
  <c r="I8" i="4"/>
  <c r="I9" i="4"/>
  <c r="I10" i="4"/>
  <c r="K10" i="4" s="1"/>
  <c r="I17" i="4"/>
  <c r="I18" i="4"/>
  <c r="I19" i="4"/>
  <c r="I20" i="4"/>
  <c r="I21" i="4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29" i="4"/>
  <c r="I30" i="4"/>
  <c r="I31" i="4"/>
  <c r="I32" i="4"/>
  <c r="I33" i="4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I41" i="4"/>
  <c r="I42" i="4"/>
  <c r="I43" i="4"/>
  <c r="I44" i="4"/>
  <c r="I45" i="4"/>
  <c r="I46" i="4"/>
  <c r="K46" i="4" s="1"/>
  <c r="I47" i="4"/>
  <c r="K47" i="4" s="1"/>
  <c r="I48" i="4"/>
  <c r="K48" i="4" s="1"/>
  <c r="I49" i="4"/>
  <c r="K49" i="4" s="1"/>
  <c r="I50" i="4"/>
  <c r="K50" i="4" s="1"/>
  <c r="I51" i="4"/>
  <c r="K51" i="4" s="1"/>
  <c r="I52" i="4"/>
  <c r="K52" i="4" s="1"/>
  <c r="I53" i="4"/>
  <c r="I54" i="4"/>
  <c r="I55" i="4"/>
  <c r="I56" i="4"/>
  <c r="K56" i="4" s="1"/>
  <c r="I57" i="4"/>
  <c r="K57" i="4" s="1"/>
  <c r="I58" i="4"/>
  <c r="K58" i="4" s="1"/>
  <c r="I59" i="4"/>
  <c r="K59" i="4" s="1"/>
  <c r="I60" i="4"/>
  <c r="K60" i="4" s="1"/>
  <c r="I61" i="4"/>
  <c r="K61" i="4" s="1"/>
  <c r="I62" i="4"/>
  <c r="K62" i="4" s="1"/>
  <c r="I63" i="4"/>
  <c r="K63" i="4" s="1"/>
  <c r="I64" i="4"/>
  <c r="K64" i="4" s="1"/>
  <c r="I65" i="4"/>
  <c r="I66" i="4"/>
  <c r="I67" i="4"/>
  <c r="I68" i="4"/>
  <c r="I69" i="4"/>
  <c r="K69" i="4" s="1"/>
  <c r="I70" i="4"/>
  <c r="K70" i="4" s="1"/>
  <c r="I71" i="4"/>
  <c r="K71" i="4" s="1"/>
  <c r="I72" i="4"/>
  <c r="K72" i="4" s="1"/>
  <c r="I73" i="4"/>
  <c r="K73" i="4" s="1"/>
  <c r="I74" i="4"/>
  <c r="K74" i="4" s="1"/>
  <c r="I75" i="4"/>
  <c r="K75" i="4" s="1"/>
  <c r="I76" i="4"/>
  <c r="K76" i="4" s="1"/>
  <c r="H70" i="4" l="1"/>
  <c r="H62" i="4"/>
  <c r="H50" i="4"/>
  <c r="H34" i="4"/>
  <c r="H73" i="4"/>
  <c r="H69" i="4"/>
  <c r="H76" i="4"/>
  <c r="H72" i="4"/>
  <c r="H64" i="4"/>
  <c r="H60" i="4"/>
  <c r="H56" i="4"/>
  <c r="H52" i="4"/>
  <c r="H48" i="4"/>
  <c r="H40" i="4"/>
  <c r="H36" i="4"/>
  <c r="H28" i="4"/>
  <c r="H24" i="4"/>
  <c r="H58" i="4"/>
  <c r="H46" i="4"/>
  <c r="H38" i="4"/>
  <c r="H26" i="4"/>
  <c r="H75" i="4"/>
  <c r="H71" i="4"/>
  <c r="H63" i="4"/>
  <c r="H59" i="4"/>
  <c r="H51" i="4"/>
  <c r="H47" i="4"/>
  <c r="H39" i="4"/>
  <c r="H35" i="4"/>
  <c r="H27" i="4"/>
  <c r="H23" i="4"/>
  <c r="H74" i="4"/>
  <c r="H22" i="4"/>
  <c r="H65" i="4"/>
  <c r="H66" i="4" s="1"/>
  <c r="H67" i="4" s="1"/>
  <c r="H68" i="4" s="1"/>
  <c r="H61" i="4"/>
  <c r="H57" i="4"/>
  <c r="H53" i="4"/>
  <c r="H54" i="4" s="1"/>
  <c r="H55" i="4" s="1"/>
  <c r="H49" i="4"/>
  <c r="H45" i="4"/>
  <c r="H41" i="4"/>
  <c r="H42" i="4" s="1"/>
  <c r="H43" i="4" s="1"/>
  <c r="H44" i="4" s="1"/>
  <c r="H37" i="4"/>
  <c r="H29" i="4"/>
  <c r="H30" i="4" s="1"/>
  <c r="H31" i="4" s="1"/>
  <c r="H32" i="4" s="1"/>
  <c r="H33" i="4" s="1"/>
  <c r="H25" i="4"/>
  <c r="H17" i="4"/>
  <c r="H18" i="4" s="1"/>
  <c r="H19" i="4" s="1"/>
  <c r="H20" i="4" s="1"/>
  <c r="H21" i="4" s="1"/>
  <c r="A5" i="4"/>
  <c r="A65" i="4"/>
  <c r="A53" i="4"/>
  <c r="A41" i="4"/>
  <c r="A29" i="4"/>
  <c r="A17" i="4"/>
  <c r="B1" i="4"/>
  <c r="D4" i="5"/>
  <c r="E4" i="5"/>
  <c r="F4" i="5"/>
  <c r="G4" i="5"/>
  <c r="H4" i="5"/>
  <c r="I4" i="5"/>
  <c r="J4" i="5"/>
  <c r="K4" i="5"/>
  <c r="L4" i="5"/>
  <c r="C4" i="5"/>
  <c r="H4" i="1"/>
  <c r="AB4" i="1"/>
  <c r="AC4" i="1"/>
  <c r="AD4" i="1"/>
  <c r="AE4" i="1"/>
  <c r="AF4" i="1"/>
  <c r="AG4" i="1"/>
  <c r="AH4" i="1"/>
  <c r="AI4" i="1"/>
  <c r="AJ4" i="1"/>
  <c r="AK4" i="1"/>
  <c r="AO4" i="1"/>
  <c r="AP4" i="1"/>
  <c r="AQ4" i="1"/>
  <c r="AR4" i="1"/>
  <c r="AS4" i="1"/>
  <c r="AT4" i="1"/>
  <c r="AU4" i="1"/>
  <c r="AV4" i="1"/>
  <c r="AW4" i="1"/>
  <c r="AN4" i="1"/>
  <c r="Q4" i="1"/>
  <c r="R4" i="1"/>
  <c r="S4" i="1"/>
  <c r="T4" i="1"/>
  <c r="U4" i="1"/>
  <c r="V4" i="1"/>
  <c r="W4" i="1"/>
  <c r="X4" i="1"/>
  <c r="Y4" i="1"/>
  <c r="P4" i="1"/>
  <c r="D4" i="1"/>
  <c r="E4" i="1"/>
  <c r="F4" i="1"/>
  <c r="G4" i="1"/>
  <c r="I4" i="1"/>
  <c r="J4" i="1"/>
  <c r="K4" i="1"/>
  <c r="L4" i="1"/>
  <c r="M4" i="1"/>
  <c r="J11" i="5"/>
  <c r="I11" i="5"/>
  <c r="K11" i="5"/>
  <c r="H11" i="5"/>
  <c r="L11" i="5"/>
  <c r="G11" i="5"/>
  <c r="F11" i="5"/>
  <c r="E11" i="5"/>
  <c r="D11" i="5"/>
  <c r="C11" i="5"/>
  <c r="S76" i="4" l="1"/>
  <c r="U76" i="4" s="1"/>
  <c r="S75" i="4"/>
  <c r="U75" i="4" s="1"/>
  <c r="S74" i="4"/>
  <c r="U74" i="4" s="1"/>
  <c r="S73" i="4"/>
  <c r="U73" i="4" s="1"/>
  <c r="S72" i="4"/>
  <c r="U72" i="4" s="1"/>
  <c r="S71" i="4"/>
  <c r="U71" i="4" s="1"/>
  <c r="S70" i="4"/>
  <c r="U70" i="4" s="1"/>
  <c r="S69" i="4"/>
  <c r="U69" i="4" s="1"/>
  <c r="S68" i="4"/>
  <c r="U68" i="4" s="1"/>
  <c r="S67" i="4"/>
  <c r="U67" i="4" s="1"/>
  <c r="S66" i="4"/>
  <c r="U66" i="4" s="1"/>
  <c r="S65" i="4"/>
  <c r="S64" i="4"/>
  <c r="U64" i="4" s="1"/>
  <c r="S63" i="4"/>
  <c r="U63" i="4" s="1"/>
  <c r="S62" i="4"/>
  <c r="U62" i="4" s="1"/>
  <c r="S61" i="4"/>
  <c r="U61" i="4" s="1"/>
  <c r="S60" i="4"/>
  <c r="U60" i="4" s="1"/>
  <c r="S59" i="4"/>
  <c r="U59" i="4" s="1"/>
  <c r="S58" i="4"/>
  <c r="U58" i="4" s="1"/>
  <c r="S57" i="4"/>
  <c r="U57" i="4" s="1"/>
  <c r="S56" i="4"/>
  <c r="U56" i="4" s="1"/>
  <c r="S55" i="4"/>
  <c r="U55" i="4" s="1"/>
  <c r="S54" i="4"/>
  <c r="S53" i="4"/>
  <c r="R53" i="4" s="1"/>
  <c r="T53" i="4" s="1"/>
  <c r="U53" i="4" s="1"/>
  <c r="S52" i="4"/>
  <c r="U52" i="4" s="1"/>
  <c r="S51" i="4"/>
  <c r="U51" i="4" s="1"/>
  <c r="S50" i="4"/>
  <c r="U50" i="4" s="1"/>
  <c r="S49" i="4"/>
  <c r="U49" i="4" s="1"/>
  <c r="S48" i="4"/>
  <c r="U48" i="4" s="1"/>
  <c r="S47" i="4"/>
  <c r="U47" i="4" s="1"/>
  <c r="S46" i="4"/>
  <c r="U46" i="4" s="1"/>
  <c r="S45" i="4"/>
  <c r="U45" i="4" s="1"/>
  <c r="S44" i="4"/>
  <c r="U44" i="4" s="1"/>
  <c r="S43" i="4"/>
  <c r="U43" i="4" s="1"/>
  <c r="S42" i="4"/>
  <c r="S41" i="4"/>
  <c r="R41" i="4" s="1"/>
  <c r="T41" i="4" s="1"/>
  <c r="U41" i="4" s="1"/>
  <c r="S40" i="4"/>
  <c r="U40" i="4" s="1"/>
  <c r="S39" i="4"/>
  <c r="U39" i="4" s="1"/>
  <c r="S38" i="4"/>
  <c r="U38" i="4" s="1"/>
  <c r="S37" i="4"/>
  <c r="U37" i="4" s="1"/>
  <c r="S36" i="4"/>
  <c r="U36" i="4" s="1"/>
  <c r="S35" i="4"/>
  <c r="U35" i="4" s="1"/>
  <c r="S34" i="4"/>
  <c r="U34" i="4" s="1"/>
  <c r="S33" i="4"/>
  <c r="U33" i="4" s="1"/>
  <c r="S32" i="4"/>
  <c r="U32" i="4" s="1"/>
  <c r="S31" i="4"/>
  <c r="U31" i="4" s="1"/>
  <c r="S30" i="4"/>
  <c r="U30" i="4" s="1"/>
  <c r="S29" i="4"/>
  <c r="S28" i="4"/>
  <c r="U28" i="4" s="1"/>
  <c r="S27" i="4"/>
  <c r="U27" i="4" s="1"/>
  <c r="S26" i="4"/>
  <c r="U26" i="4" s="1"/>
  <c r="S25" i="4"/>
  <c r="U25" i="4" s="1"/>
  <c r="S24" i="4"/>
  <c r="U24" i="4" s="1"/>
  <c r="S23" i="4"/>
  <c r="U23" i="4" s="1"/>
  <c r="S22" i="4"/>
  <c r="U22" i="4" s="1"/>
  <c r="S21" i="4"/>
  <c r="U21" i="4" s="1"/>
  <c r="S20" i="4"/>
  <c r="U20" i="4" s="1"/>
  <c r="S19" i="4"/>
  <c r="U19" i="4" s="1"/>
  <c r="S18" i="4"/>
  <c r="S17" i="4"/>
  <c r="R17" i="4" s="1"/>
  <c r="T17" i="4" s="1"/>
  <c r="U17" i="4" s="1"/>
  <c r="S5" i="4"/>
  <c r="R5" i="4" s="1"/>
  <c r="N76" i="4"/>
  <c r="P76" i="4" s="1"/>
  <c r="N75" i="4"/>
  <c r="P75" i="4" s="1"/>
  <c r="N74" i="4"/>
  <c r="P74" i="4" s="1"/>
  <c r="N73" i="4"/>
  <c r="P73" i="4" s="1"/>
  <c r="N72" i="4"/>
  <c r="P72" i="4" s="1"/>
  <c r="N71" i="4"/>
  <c r="P71" i="4" s="1"/>
  <c r="N70" i="4"/>
  <c r="P70" i="4" s="1"/>
  <c r="N69" i="4"/>
  <c r="P69" i="4" s="1"/>
  <c r="N68" i="4"/>
  <c r="P68" i="4" s="1"/>
  <c r="N67" i="4"/>
  <c r="P67" i="4" s="1"/>
  <c r="N66" i="4"/>
  <c r="P66" i="4" s="1"/>
  <c r="N65" i="4"/>
  <c r="M65" i="4" s="1"/>
  <c r="N64" i="4"/>
  <c r="P64" i="4" s="1"/>
  <c r="N63" i="4"/>
  <c r="P63" i="4" s="1"/>
  <c r="N62" i="4"/>
  <c r="P62" i="4" s="1"/>
  <c r="N61" i="4"/>
  <c r="P61" i="4" s="1"/>
  <c r="N60" i="4"/>
  <c r="P60" i="4" s="1"/>
  <c r="N59" i="4"/>
  <c r="P59" i="4" s="1"/>
  <c r="N58" i="4"/>
  <c r="P58" i="4" s="1"/>
  <c r="N57" i="4"/>
  <c r="N56" i="4"/>
  <c r="N55" i="4"/>
  <c r="N54" i="4"/>
  <c r="N53" i="4"/>
  <c r="M53" i="4" s="1"/>
  <c r="N52" i="4"/>
  <c r="P52" i="4" s="1"/>
  <c r="N51" i="4"/>
  <c r="P51" i="4" s="1"/>
  <c r="N50" i="4"/>
  <c r="P50" i="4" s="1"/>
  <c r="N49" i="4"/>
  <c r="P49" i="4" s="1"/>
  <c r="N48" i="4"/>
  <c r="P48" i="4" s="1"/>
  <c r="N47" i="4"/>
  <c r="P47" i="4" s="1"/>
  <c r="N46" i="4"/>
  <c r="N45" i="4"/>
  <c r="N44" i="4"/>
  <c r="N43" i="4"/>
  <c r="N42" i="4"/>
  <c r="N41" i="4"/>
  <c r="M41" i="4" s="1"/>
  <c r="N40" i="4"/>
  <c r="P40" i="4" s="1"/>
  <c r="N39" i="4"/>
  <c r="P39" i="4" s="1"/>
  <c r="N38" i="4"/>
  <c r="P38" i="4" s="1"/>
  <c r="N37" i="4"/>
  <c r="P37" i="4" s="1"/>
  <c r="N36" i="4"/>
  <c r="P36" i="4" s="1"/>
  <c r="N35" i="4"/>
  <c r="P35" i="4" s="1"/>
  <c r="N34" i="4"/>
  <c r="P34" i="4" s="1"/>
  <c r="N33" i="4"/>
  <c r="P33" i="4" s="1"/>
  <c r="N32" i="4"/>
  <c r="P32" i="4" s="1"/>
  <c r="N31" i="4"/>
  <c r="N30" i="4"/>
  <c r="N29" i="4"/>
  <c r="M29" i="4" s="1"/>
  <c r="N28" i="4"/>
  <c r="P28" i="4" s="1"/>
  <c r="N27" i="4"/>
  <c r="P27" i="4" s="1"/>
  <c r="N26" i="4"/>
  <c r="P26" i="4" s="1"/>
  <c r="N25" i="4"/>
  <c r="P25" i="4" s="1"/>
  <c r="N24" i="4"/>
  <c r="P24" i="4" s="1"/>
  <c r="N23" i="4"/>
  <c r="P23" i="4" s="1"/>
  <c r="N22" i="4"/>
  <c r="P22" i="4" s="1"/>
  <c r="N21" i="4"/>
  <c r="P21" i="4" s="1"/>
  <c r="N20" i="4"/>
  <c r="P20" i="4" s="1"/>
  <c r="N19" i="4"/>
  <c r="P19" i="4" s="1"/>
  <c r="N18" i="4"/>
  <c r="N17" i="4"/>
  <c r="M17" i="4" s="1"/>
  <c r="N8" i="4"/>
  <c r="N7" i="4"/>
  <c r="N6" i="4"/>
  <c r="N5" i="4"/>
  <c r="M5" i="4" s="1"/>
  <c r="O5" i="4" s="1"/>
  <c r="P5" i="4" s="1"/>
  <c r="I6" i="4"/>
  <c r="I5" i="4"/>
  <c r="H5" i="4" s="1"/>
  <c r="J5" i="4" s="1"/>
  <c r="K5" i="4" s="1"/>
  <c r="D6" i="4"/>
  <c r="D7" i="4"/>
  <c r="D8" i="4"/>
  <c r="D9" i="4"/>
  <c r="D10" i="4"/>
  <c r="D11" i="4"/>
  <c r="D12" i="4"/>
  <c r="D13" i="4"/>
  <c r="D17" i="4"/>
  <c r="C17" i="4" s="1"/>
  <c r="E17" i="4" s="1"/>
  <c r="F17" i="4" s="1"/>
  <c r="D18" i="4"/>
  <c r="D19" i="4"/>
  <c r="D20" i="4"/>
  <c r="D21" i="4"/>
  <c r="D22" i="4"/>
  <c r="D23" i="4"/>
  <c r="D24" i="4"/>
  <c r="D25" i="4"/>
  <c r="D26" i="4"/>
  <c r="D27" i="4"/>
  <c r="F27" i="4" s="1"/>
  <c r="D28" i="4"/>
  <c r="F28" i="4" s="1"/>
  <c r="D29" i="4"/>
  <c r="C29" i="4" s="1"/>
  <c r="D30" i="4"/>
  <c r="D31" i="4"/>
  <c r="D32" i="4"/>
  <c r="D33" i="4"/>
  <c r="D34" i="4"/>
  <c r="D35" i="4"/>
  <c r="D36" i="4"/>
  <c r="D37" i="4"/>
  <c r="F37" i="4" s="1"/>
  <c r="D38" i="4"/>
  <c r="F38" i="4" s="1"/>
  <c r="D39" i="4"/>
  <c r="F39" i="4" s="1"/>
  <c r="D40" i="4"/>
  <c r="F40" i="4" s="1"/>
  <c r="D41" i="4"/>
  <c r="C41" i="4" s="1"/>
  <c r="D42" i="4"/>
  <c r="D43" i="4"/>
  <c r="D44" i="4"/>
  <c r="D45" i="4"/>
  <c r="D46" i="4"/>
  <c r="D53" i="4"/>
  <c r="C53" i="4" s="1"/>
  <c r="D54" i="4"/>
  <c r="D55" i="4"/>
  <c r="D56" i="4"/>
  <c r="D57" i="4"/>
  <c r="F57" i="4" s="1"/>
  <c r="D58" i="4"/>
  <c r="F58" i="4" s="1"/>
  <c r="D59" i="4"/>
  <c r="F59" i="4" s="1"/>
  <c r="D60" i="4"/>
  <c r="F60" i="4" s="1"/>
  <c r="D61" i="4"/>
  <c r="F61" i="4" s="1"/>
  <c r="D62" i="4"/>
  <c r="F62" i="4" s="1"/>
  <c r="D63" i="4"/>
  <c r="F63" i="4" s="1"/>
  <c r="D64" i="4"/>
  <c r="F64" i="4" s="1"/>
  <c r="D65" i="4"/>
  <c r="D66" i="4"/>
  <c r="D67" i="4"/>
  <c r="D68" i="4"/>
  <c r="D69" i="4"/>
  <c r="F69" i="4" s="1"/>
  <c r="D70" i="4"/>
  <c r="F70" i="4" s="1"/>
  <c r="D71" i="4"/>
  <c r="F71" i="4" s="1"/>
  <c r="D72" i="4"/>
  <c r="F72" i="4" s="1"/>
  <c r="D73" i="4"/>
  <c r="F73" i="4" s="1"/>
  <c r="D74" i="4"/>
  <c r="F74" i="4" s="1"/>
  <c r="D75" i="4"/>
  <c r="F75" i="4" s="1"/>
  <c r="D76" i="4"/>
  <c r="F76" i="4" s="1"/>
  <c r="D5" i="4"/>
  <c r="C5" i="4" s="1"/>
  <c r="E5" i="4" s="1"/>
  <c r="F5" i="4" l="1"/>
  <c r="C76" i="4"/>
  <c r="C64" i="4"/>
  <c r="C38" i="4"/>
  <c r="C75" i="4"/>
  <c r="C37" i="4"/>
  <c r="M22" i="4"/>
  <c r="M26" i="4"/>
  <c r="M34" i="4"/>
  <c r="M58" i="4"/>
  <c r="M62" i="4"/>
  <c r="M66" i="4"/>
  <c r="M70" i="4"/>
  <c r="M74" i="4"/>
  <c r="C74" i="4"/>
  <c r="C70" i="4"/>
  <c r="C62" i="4"/>
  <c r="C58" i="4"/>
  <c r="C40" i="4"/>
  <c r="C28" i="4"/>
  <c r="M19" i="4"/>
  <c r="M23" i="4"/>
  <c r="M27" i="4"/>
  <c r="M35" i="4"/>
  <c r="M39" i="4"/>
  <c r="M47" i="4"/>
  <c r="M51" i="4"/>
  <c r="M59" i="4"/>
  <c r="M63" i="4"/>
  <c r="M67" i="4"/>
  <c r="M71" i="4"/>
  <c r="M75" i="4"/>
  <c r="R18" i="4"/>
  <c r="T18" i="4" s="1"/>
  <c r="U18" i="4" s="1"/>
  <c r="R22" i="4"/>
  <c r="T22" i="4" s="1"/>
  <c r="R26" i="4"/>
  <c r="T26" i="4" s="1"/>
  <c r="R30" i="4"/>
  <c r="T30" i="4" s="1"/>
  <c r="R34" i="4"/>
  <c r="T34" i="4" s="1"/>
  <c r="R38" i="4"/>
  <c r="T38" i="4" s="1"/>
  <c r="R46" i="4"/>
  <c r="T46" i="4" s="1"/>
  <c r="R50" i="4"/>
  <c r="T50" i="4" s="1"/>
  <c r="R58" i="4"/>
  <c r="T58" i="4" s="1"/>
  <c r="R62" i="4"/>
  <c r="T62" i="4" s="1"/>
  <c r="R66" i="4"/>
  <c r="T66" i="4" s="1"/>
  <c r="R70" i="4"/>
  <c r="T70" i="4" s="1"/>
  <c r="R74" i="4"/>
  <c r="T74" i="4" s="1"/>
  <c r="C69" i="4"/>
  <c r="C65" i="4"/>
  <c r="C66" i="4" s="1"/>
  <c r="C67" i="4" s="1"/>
  <c r="C68" i="4" s="1"/>
  <c r="C61" i="4"/>
  <c r="C57" i="4"/>
  <c r="E57" i="4" s="1"/>
  <c r="C39" i="4"/>
  <c r="C27" i="4"/>
  <c r="M20" i="4"/>
  <c r="M24" i="4"/>
  <c r="M28" i="4"/>
  <c r="M32" i="4"/>
  <c r="M36" i="4"/>
  <c r="M40" i="4"/>
  <c r="M48" i="4"/>
  <c r="M52" i="4"/>
  <c r="M60" i="4"/>
  <c r="M64" i="4"/>
  <c r="M68" i="4"/>
  <c r="M72" i="4"/>
  <c r="M76" i="4"/>
  <c r="R19" i="4"/>
  <c r="T19" i="4" s="1"/>
  <c r="R23" i="4"/>
  <c r="T23" i="4" s="1"/>
  <c r="R27" i="4"/>
  <c r="T27" i="4" s="1"/>
  <c r="R31" i="4"/>
  <c r="T31" i="4" s="1"/>
  <c r="R35" i="4"/>
  <c r="T35" i="4" s="1"/>
  <c r="R39" i="4"/>
  <c r="T39" i="4" s="1"/>
  <c r="R43" i="4"/>
  <c r="T43" i="4" s="1"/>
  <c r="R47" i="4"/>
  <c r="T47" i="4" s="1"/>
  <c r="R51" i="4"/>
  <c r="T51" i="4" s="1"/>
  <c r="R55" i="4"/>
  <c r="T55" i="4" s="1"/>
  <c r="R59" i="4"/>
  <c r="T59" i="4" s="1"/>
  <c r="R63" i="4"/>
  <c r="T63" i="4" s="1"/>
  <c r="R67" i="4"/>
  <c r="T67" i="4" s="1"/>
  <c r="R71" i="4"/>
  <c r="T71" i="4" s="1"/>
  <c r="R75" i="4"/>
  <c r="T75" i="4" s="1"/>
  <c r="C72" i="4"/>
  <c r="M21" i="4"/>
  <c r="M25" i="4"/>
  <c r="M33" i="4"/>
  <c r="M37" i="4"/>
  <c r="M49" i="4"/>
  <c r="M61" i="4"/>
  <c r="M69" i="4"/>
  <c r="M73" i="4"/>
  <c r="R20" i="4"/>
  <c r="T20" i="4" s="1"/>
  <c r="R24" i="4"/>
  <c r="T24" i="4" s="1"/>
  <c r="R28" i="4"/>
  <c r="T28" i="4" s="1"/>
  <c r="R32" i="4"/>
  <c r="T32" i="4" s="1"/>
  <c r="R36" i="4"/>
  <c r="T36" i="4" s="1"/>
  <c r="R40" i="4"/>
  <c r="T40" i="4" s="1"/>
  <c r="R44" i="4"/>
  <c r="T44" i="4" s="1"/>
  <c r="R48" i="4"/>
  <c r="T48" i="4" s="1"/>
  <c r="R52" i="4"/>
  <c r="T52" i="4" s="1"/>
  <c r="R56" i="4"/>
  <c r="T56" i="4" s="1"/>
  <c r="R60" i="4"/>
  <c r="T60" i="4" s="1"/>
  <c r="R64" i="4"/>
  <c r="T64" i="4" s="1"/>
  <c r="R68" i="4"/>
  <c r="T68" i="4" s="1"/>
  <c r="R72" i="4"/>
  <c r="T72" i="4" s="1"/>
  <c r="R76" i="4"/>
  <c r="T76" i="4" s="1"/>
  <c r="C73" i="4"/>
  <c r="C60" i="4"/>
  <c r="C71" i="4"/>
  <c r="C63" i="4"/>
  <c r="C59" i="4"/>
  <c r="M38" i="4"/>
  <c r="M46" i="4"/>
  <c r="M50" i="4"/>
  <c r="R21" i="4"/>
  <c r="T21" i="4" s="1"/>
  <c r="R25" i="4"/>
  <c r="T25" i="4" s="1"/>
  <c r="R29" i="4"/>
  <c r="T29" i="4" s="1"/>
  <c r="U29" i="4" s="1"/>
  <c r="R33" i="4"/>
  <c r="T33" i="4" s="1"/>
  <c r="R37" i="4"/>
  <c r="T37" i="4" s="1"/>
  <c r="R45" i="4"/>
  <c r="T45" i="4" s="1"/>
  <c r="R49" i="4"/>
  <c r="T49" i="4" s="1"/>
  <c r="R57" i="4"/>
  <c r="T57" i="4" s="1"/>
  <c r="R61" i="4"/>
  <c r="T61" i="4" s="1"/>
  <c r="R65" i="4"/>
  <c r="T65" i="4" s="1"/>
  <c r="U65" i="4" s="1"/>
  <c r="R69" i="4"/>
  <c r="T69" i="4" s="1"/>
  <c r="R73" i="4"/>
  <c r="T73" i="4" s="1"/>
  <c r="C14" i="4"/>
  <c r="E14" i="4" s="1"/>
  <c r="C54" i="4"/>
  <c r="C55" i="4" s="1"/>
  <c r="C56" i="4" s="1"/>
  <c r="C42" i="4"/>
  <c r="C43" i="4" s="1"/>
  <c r="C44" i="4" s="1"/>
  <c r="C45" i="4" s="1"/>
  <c r="C46" i="4" s="1"/>
  <c r="C30" i="4"/>
  <c r="C31" i="4" s="1"/>
  <c r="C32" i="4" s="1"/>
  <c r="C33" i="4" s="1"/>
  <c r="C34" i="4" s="1"/>
  <c r="C35" i="4" s="1"/>
  <c r="C36" i="4" s="1"/>
  <c r="C18" i="4"/>
  <c r="C19" i="4" s="1"/>
  <c r="C20" i="4" s="1"/>
  <c r="C21" i="4" s="1"/>
  <c r="C22" i="4" s="1"/>
  <c r="C23" i="4" s="1"/>
  <c r="C24" i="4" s="1"/>
  <c r="C25" i="4" s="1"/>
  <c r="C26" i="4" s="1"/>
  <c r="C6" i="4"/>
  <c r="E6" i="4" s="1"/>
  <c r="F6" i="4" s="1"/>
  <c r="M42" i="4"/>
  <c r="M43" i="4" s="1"/>
  <c r="M44" i="4" s="1"/>
  <c r="M45" i="4" s="1"/>
  <c r="M54" i="4"/>
  <c r="M55" i="4" s="1"/>
  <c r="M56" i="4" s="1"/>
  <c r="M57" i="4" s="1"/>
  <c r="M6" i="4"/>
  <c r="M18" i="4"/>
  <c r="M30" i="4"/>
  <c r="M31" i="4" s="1"/>
  <c r="H6" i="4"/>
  <c r="R6" i="4"/>
  <c r="T5" i="4"/>
  <c r="U5" i="4" s="1"/>
  <c r="R42" i="4"/>
  <c r="T42" i="4" s="1"/>
  <c r="U42" i="4" s="1"/>
  <c r="R54" i="4"/>
  <c r="T54" i="4" s="1"/>
  <c r="U54" i="4" s="1"/>
  <c r="A77" i="4"/>
  <c r="V41" i="4" l="1"/>
  <c r="H9" i="7" s="1"/>
  <c r="V29" i="4"/>
  <c r="H8" i="7" s="1"/>
  <c r="V17" i="4"/>
  <c r="H7" i="7" s="1"/>
  <c r="V65" i="4"/>
  <c r="H11" i="7" s="1"/>
  <c r="V53" i="4"/>
  <c r="H10" i="7" s="1"/>
  <c r="C7" i="4"/>
  <c r="C8" i="4" s="1"/>
  <c r="T6" i="4"/>
  <c r="U6" i="4" s="1"/>
  <c r="R7" i="4"/>
  <c r="C15" i="4"/>
  <c r="E15" i="4" s="1"/>
  <c r="M7" i="4"/>
  <c r="O6" i="4"/>
  <c r="P6" i="4" s="1"/>
  <c r="H7" i="4"/>
  <c r="J6" i="4"/>
  <c r="K6" i="4" s="1"/>
  <c r="O17" i="4"/>
  <c r="P17" i="4" s="1"/>
  <c r="J17" i="4"/>
  <c r="K17" i="4" s="1"/>
  <c r="T7" i="4" l="1"/>
  <c r="U7" i="4" s="1"/>
  <c r="R8" i="4"/>
  <c r="T8" i="4" s="1"/>
  <c r="U8" i="4" s="1"/>
  <c r="E7" i="4"/>
  <c r="F7" i="4" s="1"/>
  <c r="C16" i="4"/>
  <c r="E16" i="4" s="1"/>
  <c r="M8" i="4"/>
  <c r="M9" i="4" s="1"/>
  <c r="O7" i="4"/>
  <c r="P7" i="4" s="1"/>
  <c r="H8" i="4"/>
  <c r="J7" i="4"/>
  <c r="K7" i="4" s="1"/>
  <c r="C9" i="4"/>
  <c r="E8" i="4"/>
  <c r="F8" i="4" s="1"/>
  <c r="O18" i="4"/>
  <c r="J18" i="4"/>
  <c r="K18" i="4" s="1"/>
  <c r="V5" i="4" l="1"/>
  <c r="H6" i="7" s="1"/>
  <c r="O9" i="4"/>
  <c r="P9" i="4" s="1"/>
  <c r="P18" i="4"/>
  <c r="Q17" i="4" s="1"/>
  <c r="G7" i="7" s="1"/>
  <c r="H9" i="4"/>
  <c r="J8" i="4"/>
  <c r="K8" i="4" s="1"/>
  <c r="C10" i="4"/>
  <c r="E9" i="4"/>
  <c r="F9" i="4" s="1"/>
  <c r="O8" i="4"/>
  <c r="P8" i="4" s="1"/>
  <c r="O27" i="4"/>
  <c r="O23" i="4"/>
  <c r="O19" i="4"/>
  <c r="O26" i="4"/>
  <c r="O22" i="4"/>
  <c r="O25" i="4"/>
  <c r="O21" i="4"/>
  <c r="O28" i="4"/>
  <c r="O24" i="4"/>
  <c r="O20" i="4"/>
  <c r="J19" i="4"/>
  <c r="K19" i="4" s="1"/>
  <c r="M11" i="4" l="1"/>
  <c r="C11" i="4"/>
  <c r="E10" i="4"/>
  <c r="F10" i="4" s="1"/>
  <c r="H10" i="4"/>
  <c r="J10" i="4" s="1"/>
  <c r="J9" i="4"/>
  <c r="K9" i="4" s="1"/>
  <c r="O29" i="4"/>
  <c r="P29" i="4" s="1"/>
  <c r="J26" i="4"/>
  <c r="J22" i="4"/>
  <c r="J27" i="4"/>
  <c r="J25" i="4"/>
  <c r="J21" i="4"/>
  <c r="K21" i="4" s="1"/>
  <c r="J23" i="4"/>
  <c r="J28" i="4"/>
  <c r="J24" i="4"/>
  <c r="J20" i="4"/>
  <c r="K20" i="4" s="1"/>
  <c r="O11" i="4" l="1"/>
  <c r="P11" i="4" s="1"/>
  <c r="M12" i="4"/>
  <c r="O12" i="4" s="1"/>
  <c r="P12" i="4" s="1"/>
  <c r="L17" i="4"/>
  <c r="F7" i="7" s="1"/>
  <c r="L5" i="4"/>
  <c r="F6" i="7" s="1"/>
  <c r="M7" i="7"/>
  <c r="C12" i="4"/>
  <c r="E11" i="4"/>
  <c r="F11" i="4" s="1"/>
  <c r="O30" i="4"/>
  <c r="P30" i="4" s="1"/>
  <c r="J29" i="4"/>
  <c r="K29" i="4" s="1"/>
  <c r="E18" i="4"/>
  <c r="F18" i="4" s="1"/>
  <c r="Q5" i="4" l="1"/>
  <c r="G6" i="7" s="1"/>
  <c r="M6" i="7" s="1"/>
  <c r="E12" i="4"/>
  <c r="F12" i="4" s="1"/>
  <c r="C13" i="4"/>
  <c r="E13" i="4" s="1"/>
  <c r="F13" i="4" s="1"/>
  <c r="L7" i="7"/>
  <c r="O31" i="4"/>
  <c r="J30" i="4"/>
  <c r="K30" i="4" s="1"/>
  <c r="E19" i="4"/>
  <c r="F19" i="4" s="1"/>
  <c r="P31" i="4" l="1"/>
  <c r="Q29" i="4" s="1"/>
  <c r="G8" i="7" s="1"/>
  <c r="G5" i="4"/>
  <c r="E6" i="7" s="1"/>
  <c r="L6" i="7"/>
  <c r="O39" i="4"/>
  <c r="O35" i="4"/>
  <c r="O38" i="4"/>
  <c r="O34" i="4"/>
  <c r="O37" i="4"/>
  <c r="O33" i="4"/>
  <c r="O40" i="4"/>
  <c r="O36" i="4"/>
  <c r="O32" i="4"/>
  <c r="J31" i="4"/>
  <c r="K31" i="4" s="1"/>
  <c r="E20" i="4"/>
  <c r="F20" i="4" s="1"/>
  <c r="K6" i="7" l="1"/>
  <c r="J6" i="7"/>
  <c r="O41" i="4"/>
  <c r="P41" i="4" s="1"/>
  <c r="J32" i="4"/>
  <c r="K32" i="4" s="1"/>
  <c r="E21" i="4"/>
  <c r="F21" i="4" s="1"/>
  <c r="O42" i="4" l="1"/>
  <c r="P42" i="4" s="1"/>
  <c r="J33" i="4"/>
  <c r="E22" i="4"/>
  <c r="F22" i="4" s="1"/>
  <c r="K33" i="4" l="1"/>
  <c r="L29" i="4" s="1"/>
  <c r="M8" i="7"/>
  <c r="O43" i="4"/>
  <c r="P43" i="4" s="1"/>
  <c r="J38" i="4"/>
  <c r="J34" i="4"/>
  <c r="J35" i="4"/>
  <c r="J37" i="4"/>
  <c r="J39" i="4"/>
  <c r="J40" i="4"/>
  <c r="J36" i="4"/>
  <c r="E23" i="4"/>
  <c r="F23" i="4" s="1"/>
  <c r="O44" i="4" l="1"/>
  <c r="J41" i="4"/>
  <c r="K41" i="4" s="1"/>
  <c r="E24" i="4"/>
  <c r="F24" i="4" s="1"/>
  <c r="P44" i="4" l="1"/>
  <c r="L8" i="7"/>
  <c r="O51" i="4"/>
  <c r="O47" i="4"/>
  <c r="O50" i="4"/>
  <c r="O46" i="4"/>
  <c r="P46" i="4" s="1"/>
  <c r="O49" i="4"/>
  <c r="O45" i="4"/>
  <c r="P45" i="4" s="1"/>
  <c r="O52" i="4"/>
  <c r="O48" i="4"/>
  <c r="J42" i="4"/>
  <c r="E25" i="4"/>
  <c r="F25" i="4" s="1"/>
  <c r="Q41" i="4" l="1"/>
  <c r="G9" i="7" s="1"/>
  <c r="K42" i="4"/>
  <c r="O53" i="4"/>
  <c r="P53" i="4" s="1"/>
  <c r="J50" i="4"/>
  <c r="J49" i="4"/>
  <c r="J52" i="4"/>
  <c r="J46" i="4"/>
  <c r="J51" i="4"/>
  <c r="J45" i="4"/>
  <c r="K45" i="4" s="1"/>
  <c r="J48" i="4"/>
  <c r="J44" i="4"/>
  <c r="K44" i="4" s="1"/>
  <c r="J47" i="4"/>
  <c r="J43" i="4"/>
  <c r="K43" i="4" s="1"/>
  <c r="E26" i="4"/>
  <c r="L41" i="4" l="1"/>
  <c r="F9" i="7" s="1"/>
  <c r="F26" i="4"/>
  <c r="G17" i="4" s="1"/>
  <c r="E7" i="7" s="1"/>
  <c r="O54" i="4"/>
  <c r="P54" i="4" s="1"/>
  <c r="J53" i="4"/>
  <c r="K53" i="4" s="1"/>
  <c r="E28" i="4"/>
  <c r="E27" i="4"/>
  <c r="M9" i="7" l="1"/>
  <c r="O55" i="4"/>
  <c r="P55" i="4" s="1"/>
  <c r="J54" i="4"/>
  <c r="K54" i="4" s="1"/>
  <c r="E29" i="4"/>
  <c r="F29" i="4" s="1"/>
  <c r="L9" i="7" l="1"/>
  <c r="O56" i="4"/>
  <c r="P56" i="4" s="1"/>
  <c r="J55" i="4"/>
  <c r="E30" i="4"/>
  <c r="F30" i="4" s="1"/>
  <c r="K55" i="4" l="1"/>
  <c r="L53" i="4" s="1"/>
  <c r="F10" i="7" s="1"/>
  <c r="K7" i="7"/>
  <c r="J7" i="7"/>
  <c r="O57" i="4"/>
  <c r="J63" i="4"/>
  <c r="J59" i="4"/>
  <c r="J62" i="4"/>
  <c r="J58" i="4"/>
  <c r="J61" i="4"/>
  <c r="J57" i="4"/>
  <c r="J64" i="4"/>
  <c r="J56" i="4"/>
  <c r="J60" i="4"/>
  <c r="E31" i="4"/>
  <c r="F31" i="4" s="1"/>
  <c r="P57" i="4" l="1"/>
  <c r="Q53" i="4" s="1"/>
  <c r="G10" i="7" s="1"/>
  <c r="O63" i="4"/>
  <c r="O59" i="4"/>
  <c r="O62" i="4"/>
  <c r="O58" i="4"/>
  <c r="O61" i="4"/>
  <c r="O64" i="4"/>
  <c r="O60" i="4"/>
  <c r="J65" i="4"/>
  <c r="K65" i="4" s="1"/>
  <c r="E32" i="4"/>
  <c r="F32" i="4" s="1"/>
  <c r="O65" i="4" l="1"/>
  <c r="J66" i="4"/>
  <c r="K66" i="4" s="1"/>
  <c r="E33" i="4"/>
  <c r="F33" i="4" s="1"/>
  <c r="P65" i="4" l="1"/>
  <c r="Q65" i="4" s="1"/>
  <c r="G11" i="7" s="1"/>
  <c r="L10" i="7"/>
  <c r="O75" i="4"/>
  <c r="O71" i="4"/>
  <c r="O67" i="4"/>
  <c r="O74" i="4"/>
  <c r="O70" i="4"/>
  <c r="O66" i="4"/>
  <c r="O73" i="4"/>
  <c r="O69" i="4"/>
  <c r="O76" i="4"/>
  <c r="O72" i="4"/>
  <c r="O68" i="4"/>
  <c r="J67" i="4"/>
  <c r="K67" i="4" s="1"/>
  <c r="E34" i="4"/>
  <c r="F34" i="4" s="1"/>
  <c r="M10" i="7" l="1"/>
  <c r="J68" i="4"/>
  <c r="E35" i="4"/>
  <c r="F35" i="4" s="1"/>
  <c r="K68" i="4" l="1"/>
  <c r="L65" i="4" s="1"/>
  <c r="F11" i="7" s="1"/>
  <c r="J75" i="4"/>
  <c r="J71" i="4"/>
  <c r="J74" i="4"/>
  <c r="J70" i="4"/>
  <c r="J73" i="4"/>
  <c r="J69" i="4"/>
  <c r="J72" i="4"/>
  <c r="J76" i="4"/>
  <c r="E36" i="4"/>
  <c r="F36" i="4" l="1"/>
  <c r="G29" i="4" s="1"/>
  <c r="E8" i="7" s="1"/>
  <c r="M11" i="7"/>
  <c r="E40" i="4"/>
  <c r="E39" i="4"/>
  <c r="E38" i="4"/>
  <c r="E37" i="4"/>
  <c r="L11" i="7" l="1"/>
  <c r="E41" i="4"/>
  <c r="F41" i="4" s="1"/>
  <c r="E42" i="4" l="1"/>
  <c r="F42" i="4" s="1"/>
  <c r="K8" i="7" l="1"/>
  <c r="J8" i="7"/>
  <c r="E43" i="4"/>
  <c r="F43" i="4" s="1"/>
  <c r="E44" i="4" l="1"/>
  <c r="F44" i="4" s="1"/>
  <c r="E45" i="4" l="1"/>
  <c r="F45" i="4" s="1"/>
  <c r="E46" i="4" l="1"/>
  <c r="F46" i="4" l="1"/>
  <c r="G41" i="4" s="1"/>
  <c r="E9" i="7" s="1"/>
  <c r="J9" i="7" s="1"/>
  <c r="E53" i="4"/>
  <c r="F53" i="4" s="1"/>
  <c r="K9" i="7" l="1"/>
  <c r="E54" i="4"/>
  <c r="F54" i="4" s="1"/>
  <c r="E55" i="4" l="1"/>
  <c r="F55" i="4" s="1"/>
  <c r="E56" i="4" l="1"/>
  <c r="F56" i="4" l="1"/>
  <c r="G53" i="4" s="1"/>
  <c r="E10" i="7" s="1"/>
  <c r="K10" i="7" s="1"/>
  <c r="E64" i="4"/>
  <c r="E60" i="4"/>
  <c r="E63" i="4"/>
  <c r="E59" i="4"/>
  <c r="E62" i="4"/>
  <c r="E58" i="4"/>
  <c r="E61" i="4"/>
  <c r="E76" i="4" l="1"/>
  <c r="E72" i="4"/>
  <c r="E68" i="4"/>
  <c r="F68" i="4" s="1"/>
  <c r="E75" i="4"/>
  <c r="E71" i="4"/>
  <c r="E67" i="4"/>
  <c r="F67" i="4" s="1"/>
  <c r="E74" i="4"/>
  <c r="E70" i="4"/>
  <c r="E66" i="4"/>
  <c r="F66" i="4" s="1"/>
  <c r="E73" i="4"/>
  <c r="E69" i="4"/>
  <c r="E65" i="4"/>
  <c r="F65" i="4" s="1"/>
  <c r="G65" i="4" l="1"/>
  <c r="E11" i="7" s="1"/>
  <c r="K11" i="7" s="1"/>
  <c r="J11" i="7" l="1"/>
  <c r="J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Gloria Ines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Gloria Inés:</t>
        </r>
        <r>
          <rPr>
            <sz val="9"/>
            <color indexed="81"/>
            <rFont val="Tahoma"/>
            <family val="2"/>
          </rPr>
          <t xml:space="preserve">
Se da peso a cada una de los factores por cada Sistema de Gestión teniendo en cuenta los más representativos para da uno de ellos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Gloria Ines</author>
  </authors>
  <commentList>
    <comment ref="A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Gloria Ines:</t>
        </r>
        <r>
          <rPr>
            <sz val="9"/>
            <color indexed="81"/>
            <rFont val="Tahoma"/>
            <family val="2"/>
          </rPr>
          <t xml:space="preserve">
Se da peso a cada una de los factores por cada Sistema de Gestión teniendo en cuenta los más representativos para da uno de ellos</t>
        </r>
      </text>
    </comment>
    <comment ref="E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Gloria Ines:</t>
        </r>
        <r>
          <rPr>
            <sz val="9"/>
            <color indexed="81"/>
            <rFont val="Tahoma"/>
            <family val="2"/>
          </rPr>
          <t xml:space="preserve">
Sistema de Gestión de Calidad
Califique  cada debilidad de acuerdo a lla influencia Bajo (1), Medio (2), Alto (3)
</t>
        </r>
      </text>
    </comment>
    <comment ref="J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Gloria Ines:</t>
        </r>
        <r>
          <rPr>
            <sz val="9"/>
            <color indexed="81"/>
            <rFont val="Tahoma"/>
            <family val="2"/>
          </rPr>
          <t xml:space="preserve">
Sistema de Gestión de Calidad
Califique  cada debilidad de acuerdo a lla influencia Bajo (1), Medio (2), Alto (3)
</t>
        </r>
      </text>
    </comment>
    <comment ref="O4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Gloria Ines:</t>
        </r>
        <r>
          <rPr>
            <sz val="9"/>
            <color indexed="81"/>
            <rFont val="Tahoma"/>
            <family val="2"/>
          </rPr>
          <t xml:space="preserve">
Sistema de Gestión de Calidad
Califique  cada debilidad de acuerdo a lla influencia Bajo (1), Medio (2), Alto (3)
</t>
        </r>
      </text>
    </comment>
    <comment ref="T4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Gloria Ines:</t>
        </r>
        <r>
          <rPr>
            <sz val="9"/>
            <color indexed="81"/>
            <rFont val="Tahoma"/>
            <family val="2"/>
          </rPr>
          <t xml:space="preserve">
Sistema de Gestión de Calidad
Califique  cada debilidad de acuerdo a lla influencia Bajo (1), Medio (2), Alto (3)
</t>
        </r>
      </text>
    </comment>
  </commentList>
</comments>
</file>

<file path=xl/sharedStrings.xml><?xml version="1.0" encoding="utf-8"?>
<sst xmlns="http://schemas.openxmlformats.org/spreadsheetml/2006/main" count="249" uniqueCount="162">
  <si>
    <t>Peso Relativo</t>
  </si>
  <si>
    <t>Calificación</t>
  </si>
  <si>
    <t>D</t>
  </si>
  <si>
    <t>O</t>
  </si>
  <si>
    <t>F</t>
  </si>
  <si>
    <t>A</t>
  </si>
  <si>
    <t>P</t>
  </si>
  <si>
    <t>Cargos administrativos en manos de docentes que no tienen las competencias gerenciales</t>
  </si>
  <si>
    <t xml:space="preserve">La metodologia participativa de la construcción del PGD </t>
  </si>
  <si>
    <t>E</t>
  </si>
  <si>
    <t>S</t>
  </si>
  <si>
    <t>T</t>
  </si>
  <si>
    <t>Sistemas de información obsoletos y/o complejos.</t>
  </si>
  <si>
    <t>L</t>
  </si>
  <si>
    <t>SGC</t>
  </si>
  <si>
    <t>SGA</t>
  </si>
  <si>
    <t>SSST</t>
  </si>
  <si>
    <t>SSGI</t>
  </si>
  <si>
    <t>SIS LAB</t>
  </si>
  <si>
    <t>SGD</t>
  </si>
  <si>
    <t>VALORACION</t>
  </si>
  <si>
    <t>TOTAL
RELATIVO</t>
  </si>
  <si>
    <t>TOTAL</t>
  </si>
  <si>
    <t>Peso Relativo por sistema de gestión</t>
  </si>
  <si>
    <t xml:space="preserve">Sistema de gestion de calidad </t>
  </si>
  <si>
    <t>Sistema de Gestion Ambiental</t>
  </si>
  <si>
    <t>Sistema de Gestión de Seguridad de la Información</t>
  </si>
  <si>
    <t>Sistema de Laboratorios</t>
  </si>
  <si>
    <t>Sistema de Gestión Documental</t>
  </si>
  <si>
    <t>CRITERIO</t>
  </si>
  <si>
    <t>Debilidades</t>
  </si>
  <si>
    <t>Oportunidades</t>
  </si>
  <si>
    <t>Fortalezas</t>
  </si>
  <si>
    <t>Amenazas</t>
  </si>
  <si>
    <t>SISTEMA</t>
  </si>
  <si>
    <t>IDENTIFICADOR</t>
  </si>
  <si>
    <t>ABREVIATURA</t>
  </si>
  <si>
    <t/>
  </si>
  <si>
    <t>D-O</t>
  </si>
  <si>
    <t>D-F</t>
  </si>
  <si>
    <t>A-O</t>
  </si>
  <si>
    <t>A-F</t>
  </si>
  <si>
    <t>PROMEDIO</t>
  </si>
  <si>
    <t>D:</t>
  </si>
  <si>
    <t>O:</t>
  </si>
  <si>
    <t>F:</t>
  </si>
  <si>
    <t>A:</t>
  </si>
  <si>
    <t>P:</t>
  </si>
  <si>
    <t>E:</t>
  </si>
  <si>
    <t>S:</t>
  </si>
  <si>
    <t>T:</t>
  </si>
  <si>
    <t>L:</t>
  </si>
  <si>
    <t>Socio - Culturales</t>
  </si>
  <si>
    <t>Ambientales</t>
  </si>
  <si>
    <t>Legales</t>
  </si>
  <si>
    <t>Políticas</t>
  </si>
  <si>
    <t xml:space="preserve">Económicos </t>
  </si>
  <si>
    <t>Tecnológicos</t>
  </si>
  <si>
    <t>SISTEMA DE GESTION</t>
  </si>
  <si>
    <r>
      <rPr>
        <u/>
        <sz val="11"/>
        <color rgb="FF000000"/>
        <rFont val="Calibri"/>
        <family val="2"/>
      </rPr>
      <t>ALTA</t>
    </r>
    <r>
      <rPr>
        <sz val="11"/>
        <color rgb="FF000000"/>
        <rFont val="Calibri"/>
        <family val="2"/>
      </rPr>
      <t xml:space="preserve">  
debilidad</t>
    </r>
  </si>
  <si>
    <r>
      <rPr>
        <u/>
        <sz val="11"/>
        <color rgb="FF000000"/>
        <rFont val="Calibri"/>
        <family val="2"/>
      </rPr>
      <t xml:space="preserve">BAJA
</t>
    </r>
    <r>
      <rPr>
        <sz val="11"/>
        <color rgb="FF000000"/>
        <rFont val="Calibri"/>
        <family val="2"/>
      </rPr>
      <t xml:space="preserve">oportunidad </t>
    </r>
  </si>
  <si>
    <r>
      <rPr>
        <u/>
        <sz val="11"/>
        <color rgb="FF000000"/>
        <rFont val="Calibri"/>
        <family val="2"/>
      </rPr>
      <t>BAJA</t>
    </r>
    <r>
      <rPr>
        <sz val="11"/>
        <color rgb="FF000000"/>
        <rFont val="Calibri"/>
        <family val="2"/>
      </rPr>
      <t xml:space="preserve">
fortaleza</t>
    </r>
  </si>
  <si>
    <r>
      <rPr>
        <u/>
        <sz val="11"/>
        <color rgb="FF000000"/>
        <rFont val="Calibri"/>
        <family val="2"/>
      </rPr>
      <t>ALTA</t>
    </r>
    <r>
      <rPr>
        <sz val="11"/>
        <color rgb="FF000000"/>
        <rFont val="Calibri"/>
        <family val="2"/>
      </rPr>
      <t xml:space="preserve">
amenaza</t>
    </r>
  </si>
  <si>
    <r>
      <rPr>
        <u/>
        <sz val="11"/>
        <color rgb="FF000000"/>
        <rFont val="Calibri"/>
        <family val="2"/>
      </rPr>
      <t>BAJA</t>
    </r>
    <r>
      <rPr>
        <sz val="11"/>
        <color rgb="FF000000"/>
        <rFont val="Calibri"/>
        <family val="2"/>
      </rPr>
      <t xml:space="preserve"> 
debilidad</t>
    </r>
  </si>
  <si>
    <r>
      <rPr>
        <u/>
        <sz val="11"/>
        <color rgb="FF000000"/>
        <rFont val="Calibri"/>
        <family val="2"/>
      </rPr>
      <t>ALTA</t>
    </r>
    <r>
      <rPr>
        <sz val="11"/>
        <color rgb="FF000000"/>
        <rFont val="Calibri"/>
        <family val="2"/>
      </rPr>
      <t xml:space="preserve"> 
oportunidad </t>
    </r>
  </si>
  <si>
    <r>
      <rPr>
        <u/>
        <sz val="11"/>
        <color rgb="FF000000"/>
        <rFont val="Calibri"/>
        <family val="2"/>
      </rPr>
      <t>ALTA</t>
    </r>
    <r>
      <rPr>
        <sz val="11"/>
        <color rgb="FF000000"/>
        <rFont val="Calibri"/>
        <family val="2"/>
      </rPr>
      <t xml:space="preserve"> 
fortaleza </t>
    </r>
  </si>
  <si>
    <r>
      <rPr>
        <u/>
        <sz val="11"/>
        <color rgb="FF000000"/>
        <rFont val="Calibri"/>
        <family val="2"/>
      </rPr>
      <t>BAJA</t>
    </r>
    <r>
      <rPr>
        <sz val="11"/>
        <color rgb="FF000000"/>
        <rFont val="Calibri"/>
        <family val="2"/>
      </rPr>
      <t xml:space="preserve"> 
amenaza</t>
    </r>
  </si>
  <si>
    <t>Se debe tomar acciones con prioridad</t>
  </si>
  <si>
    <t>Se deben evaluar oportunidades de mejora</t>
  </si>
  <si>
    <t>Sistema de Seguridad y Salud en el Trabajo</t>
  </si>
  <si>
    <r>
      <t xml:space="preserve">Calificación de la </t>
    </r>
    <r>
      <rPr>
        <b/>
        <sz val="11"/>
        <color rgb="FF000000"/>
        <rFont val="Calibri"/>
        <family val="2"/>
      </rPr>
      <t>DEBILIDAD</t>
    </r>
    <r>
      <rPr>
        <sz val="11"/>
        <color rgb="FF000000"/>
        <rFont val="Calibri"/>
        <family val="2"/>
      </rPr>
      <t xml:space="preserve"> es </t>
    </r>
    <r>
      <rPr>
        <b/>
        <sz val="11"/>
        <color rgb="FF000000"/>
        <rFont val="Calibri"/>
        <family val="2"/>
      </rPr>
      <t>MAYOR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OPORTUNIDAD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</si>
  <si>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DEBILIDAD</t>
    </r>
    <r>
      <rPr>
        <sz val="11"/>
        <color rgb="FF000000"/>
        <rFont val="Calibri"/>
        <family val="2"/>
      </rPr>
      <t xml:space="preserve"> es </t>
    </r>
    <r>
      <rPr>
        <b/>
        <sz val="11"/>
        <color rgb="FF000000"/>
        <rFont val="Calibri"/>
        <family val="2"/>
      </rPr>
      <t>MENOR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OPORTUNIDAD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</si>
  <si>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DEBILIDAD</t>
    </r>
    <r>
      <rPr>
        <sz val="11"/>
        <color rgb="FF000000"/>
        <rFont val="Calibri"/>
        <family val="2"/>
      </rPr>
      <t xml:space="preserve"> es </t>
    </r>
    <r>
      <rPr>
        <b/>
        <sz val="11"/>
        <color rgb="FF000000"/>
        <rFont val="Calibri"/>
        <family val="2"/>
      </rPr>
      <t>MAYOR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FORTALEZA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</si>
  <si>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AMENAZA</t>
    </r>
    <r>
      <rPr>
        <sz val="11"/>
        <color rgb="FF000000"/>
        <rFont val="Calibri"/>
        <family val="2"/>
      </rPr>
      <t xml:space="preserve"> es </t>
    </r>
    <r>
      <rPr>
        <b/>
        <sz val="11"/>
        <color rgb="FF000000"/>
        <rFont val="Calibri"/>
        <family val="2"/>
      </rPr>
      <t>MAYOR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OPORTUNIDAD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</si>
  <si>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AMENAZA</t>
    </r>
    <r>
      <rPr>
        <sz val="11"/>
        <color rgb="FF000000"/>
        <rFont val="Calibri"/>
        <family val="2"/>
      </rPr>
      <t xml:space="preserve"> es </t>
    </r>
    <r>
      <rPr>
        <b/>
        <sz val="11"/>
        <color rgb="FF000000"/>
        <rFont val="Calibri"/>
        <family val="2"/>
      </rPr>
      <t>MAYOR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FORTALEZA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</si>
  <si>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DEBILIDAD</t>
    </r>
    <r>
      <rPr>
        <sz val="11"/>
        <color rgb="FF000000"/>
        <rFont val="Calibri"/>
        <family val="2"/>
      </rPr>
      <t xml:space="preserve"> es </t>
    </r>
    <r>
      <rPr>
        <b/>
        <sz val="11"/>
        <color rgb="FF000000"/>
        <rFont val="Calibri"/>
        <family val="2"/>
      </rPr>
      <t>MENOR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FORTALEZA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</si>
  <si>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AMENAZA</t>
    </r>
    <r>
      <rPr>
        <sz val="11"/>
        <color rgb="FF000000"/>
        <rFont val="Calibri"/>
        <family val="2"/>
      </rPr>
      <t xml:space="preserve"> es </t>
    </r>
    <r>
      <rPr>
        <b/>
        <sz val="11"/>
        <color rgb="FF000000"/>
        <rFont val="Calibri"/>
        <family val="2"/>
      </rPr>
      <t>MENOR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OPORTUNIDAD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</si>
  <si>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AMENAZA</t>
    </r>
    <r>
      <rPr>
        <sz val="11"/>
        <color rgb="FF000000"/>
        <rFont val="Calibri"/>
        <family val="2"/>
      </rPr>
      <t xml:space="preserve"> es </t>
    </r>
    <r>
      <rPr>
        <b/>
        <sz val="11"/>
        <color rgb="FF000000"/>
        <rFont val="Calibri"/>
        <family val="2"/>
      </rPr>
      <t>MENOR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FORTALEZA</t>
    </r>
    <r>
      <rPr>
        <sz val="11"/>
        <color rgb="FF000000"/>
        <rFont val="Calibri"/>
        <family val="2"/>
      </rPr>
      <t xml:space="preserve"> </t>
    </r>
  </si>
  <si>
    <t>VALORACIÓN (No aplica=0, Bajo=1; Medio=2; Alto=3)
(A mayor debilidad mayor calificación)</t>
  </si>
  <si>
    <t>VALORACIÓN (No aplica=0, Bajo=1; Medio=2; Alto=3)
(A mayor opotunidad mayor calificación)</t>
  </si>
  <si>
    <t>VALORACIÓN (No aplica=0, Bajo=1; Medio=2; Alto=3)
(A mayor fortaleza mayor calificación)</t>
  </si>
  <si>
    <t>VALORACIÓN (No aplica=0, Bajo=1; Medio=2; Alto=3)
(A mayor amenaza mayor calificación)</t>
  </si>
  <si>
    <t>Períodos de gobierno Universitario cortos en relación a las necesidades de planeación y ejecución a mediano y largo plazo, poniendo en riesgo la sostenibilidad del Sistema de Gestión</t>
  </si>
  <si>
    <t>Desarticulación entre los diferentes niveles de aplicación, afectando la gestión  por procesos</t>
  </si>
  <si>
    <t>Falta de compromiso de la Alta Dirección para la apropiación y liderazgo para el Sistema de Gestión de Calidad.</t>
  </si>
  <si>
    <t>Insuficiencia de recursos de funcionamiento para la mejora y sostenibilidad del Sistema de Gestión  de Calidad</t>
  </si>
  <si>
    <t xml:space="preserve"> Insuficiencia de personal de planta que contribuye al incremento de contratación por ODS.</t>
  </si>
  <si>
    <t xml:space="preserve">Alta rotacion de personal que impide la continuidad eficaz de procesos por contratacion de ODS. </t>
  </si>
  <si>
    <t>Debilidad en la comunicación interna en los diferentes niveles del proceso y procesos</t>
  </si>
  <si>
    <t>Debilidad en el entrenamiento en los puestos de trabajo</t>
  </si>
  <si>
    <t>Falta de empoderamiento de algunos funcionarios en la responsabilidad frente al Sistema de gestión</t>
  </si>
  <si>
    <t>Debilidad  en los perfiles del recurso humano que garanticen la operación  y mejora del sistema</t>
  </si>
  <si>
    <t>Falta de cultura organizacional en seguridad de la información</t>
  </si>
  <si>
    <t>Insuficiente capacidad de cobertura de internet en las sedes</t>
  </si>
  <si>
    <t xml:space="preserve">Equipos de cómputo y herramientas tecnológicas no aptas para el trabajo virtual </t>
  </si>
  <si>
    <t>Solicitudes de diferentes informes por parte de los entes gubernamentales (furag, ita, sigep, entre otros), duplicando esfuerzos para la entrega y consolidación de la información</t>
  </si>
  <si>
    <t>Requisitos legales aplicables a los procesos desactualizados</t>
  </si>
  <si>
    <t>Resolucion de roles y responsabilidades del SGC sin aprobación</t>
  </si>
  <si>
    <t>Aprovechamiento del posicionamiento de la universidad para el fomento y fortalecimiento de las relacion interinstitucionales</t>
  </si>
  <si>
    <t xml:space="preserve">Aprovechamiento de los talentos de la comunidad universitaria para el fortalecimiento de la gestión institucional. </t>
  </si>
  <si>
    <t>Utilización de medios virtuales por efectos de la pandemia del covid 19 ha forzado a los gestores de los procesos a usar la virtualidad de manera intensiva, lo que da impulso al uso de la tecnología y a otras estrategias para la gestión</t>
  </si>
  <si>
    <t xml:space="preserve">Cambios en la forma de trabajar producto de la pandemia del covid 19 </t>
  </si>
  <si>
    <t>El confinamiento y el deber de velar por la seguridad de las personas producto de la pandemia covid 19 conlleva a realizar auditorias remotas (lo cual trae eficiencia de los recursos y uso intensivo de la tecnologia)</t>
  </si>
  <si>
    <t>Aprovechamiento de las aplicaciones establecidas por el operador del correo institucional (Google meet, calendar, drive, entre otros)</t>
  </si>
  <si>
    <t xml:space="preserve">Seguimiento y control interno al funcionamiento de los sistemas de gestión </t>
  </si>
  <si>
    <t>Información legal actualizada en el Sistema de Información Normativa, Jurisprudencial y de Conceptos, Régimen Legal</t>
  </si>
  <si>
    <t>Fortalecimiento de la visibilidad de la Universidad a Nivel internacional, Nacional y regional</t>
  </si>
  <si>
    <t>Compromiso de líderes y gestores del SGC en las Sedes y NN con el funcionamiento del sistema</t>
  </si>
  <si>
    <t>La creación de la Sede La Paz, la cual debemos apoyar en la implementación del SGC</t>
  </si>
  <si>
    <t>Posicionamiento de la Universidad como organización de excelencia (MERCO; Ranking QS WORDL; entre otros)</t>
  </si>
  <si>
    <t>El uso del SI Softexpert por parte de los diferentes Sistemas de Gestión de la Universidad (SGA, SGSST SGC) y la ONCI</t>
  </si>
  <si>
    <t>El SI Softexpert fue daclarado de tipo institucional para la gestión de la información relacionada con los componentes del SGC</t>
  </si>
  <si>
    <t>Actualización de las plaformas tecnologicas que apoyan la gestion institucional (Quipu, SIA, Hermes, etc.)</t>
  </si>
  <si>
    <t>Proyecto de Gestión de la información, que permitirá el adecuado manejo de los datos para la toma de decisiones, soportado en la arquitectura de procesos</t>
  </si>
  <si>
    <t xml:space="preserve">Exceso de política nacionales que deben cumplir la Universidad, gestionadas a través del Sistema de Gestión </t>
  </si>
  <si>
    <t xml:space="preserve">Anormalidad academica /  administrativa que afecta los ingresos de la institución. </t>
  </si>
  <si>
    <t>Actividades de orden publico (movilizaciones, asambleas, huelgas, etc) que afectan el desarrollo de la gestión  institucional</t>
  </si>
  <si>
    <t>Seguridad de la información que se tiene albergada en los computadores personales de los funcionarios producto del trabajo en casa</t>
  </si>
  <si>
    <t>Rediseño de los procesos desde el enfoque de generación de valor</t>
  </si>
  <si>
    <t>Automatizacion de tramites, procesos o procedimientos a favor de los usuarios por el cambio cultural, de procesos y tecnología generado por el proceso Estrategía Digital</t>
  </si>
  <si>
    <t>Participación en proyectos estratégicos relacionados con la gestión de la Institución</t>
  </si>
  <si>
    <t>SGC como eje articulador del Modelo integrado de gestión</t>
  </si>
  <si>
    <t>La certificación  internacional en la ISO 9001:2015 del SGC con BureauVeritas</t>
  </si>
  <si>
    <t>Armonización del SGC con los procesos de autoevaluación y acreditacion institucional de la Universidad Nacional de Colombia</t>
  </si>
  <si>
    <t>Respaldo institucional a través de proyectos de inversión con financiación suficiente en las Sedes y el Nivel Nacional para lasactividades relacionadas con la implementación y sostenibilidad de SIGA, incluyendo el  SGC</t>
  </si>
  <si>
    <t>Desarticulación de los sistemas de información, dificultando la calidad  de los datos y la  captura de estos</t>
  </si>
  <si>
    <t>Implementación de  auditorias remotas (generando  eficiencia  de uso intensivo de la tecnologia)</t>
  </si>
  <si>
    <t>SEPA</t>
  </si>
  <si>
    <t>Sistema de Seguridad del paciente</t>
  </si>
  <si>
    <t>D-S 67</t>
  </si>
  <si>
    <t>D-L 60</t>
  </si>
  <si>
    <t>La politicas establecidas en el  Modelo Integrado de Planeación y gestion V2.0 (DAFP 2017) contribuyen al cumplimiento de las leyes transversales que le aplican a la Universidad (llevamos 3 años aplicando el instrumento Furag de forma voluntaria)</t>
  </si>
  <si>
    <t>O-L  60</t>
  </si>
  <si>
    <t>Adopcion de las herramientas del DAFP en temas como Gestión del Conocimiento, Riesgos, Gestión del Cambio, entre otros</t>
  </si>
  <si>
    <t>O-S 50</t>
  </si>
  <si>
    <t>Visitas/reuniones  de referenciación del SGC y el SIGA</t>
  </si>
  <si>
    <t>F-P 26</t>
  </si>
  <si>
    <t>Compromiso de líderes y gestores del SGC en las Sedes y NN con el funcionamiento del sistema SGC como eje articulador del Modelo integrado de gestión</t>
  </si>
  <si>
    <t>F-E 25</t>
  </si>
  <si>
    <t>Respaldo institucional a través de proyectos de inversión con financiación suficiente en las Sedes y el Nivel Nacional para las actividades relacionadas con la implementación y sostenibilidad de SIGA, incluyendo el  SGC</t>
  </si>
  <si>
    <t>Implementación de  auditorias remotas (generando  eficiencia de los recursos humanos y uso intensivo de la tecnologia). (T-E)</t>
  </si>
  <si>
    <t xml:space="preserve">ACCIONES </t>
  </si>
  <si>
    <t xml:space="preserve">No es controlable </t>
  </si>
  <si>
    <t>ACCIONES</t>
  </si>
  <si>
    <t>Actividad: Aseguramiento de la calidad de los procesos, componente 609-C3</t>
  </si>
  <si>
    <t>Actividad Plan detallado componente 609-C3: Visitas/reuniones  de referenciación del SGC y el SIGA</t>
  </si>
  <si>
    <t>Actividad del componente 609-C3: 
Plan de fortalecimiento de competencias</t>
  </si>
  <si>
    <t>Estrategia del componente 609-C3:
Plan de Fortalecimiento de competencias
 Modelo de Gestión del conocimiento</t>
  </si>
  <si>
    <t>Se cuenta con una profesional que apoya la consoplidación de informes y se trabajan coordinado con las DNPE,y con las sedes.</t>
  </si>
  <si>
    <t>se solicita por lo menos 1 vez al año revisar la documentación aplicable al proceso</t>
  </si>
  <si>
    <t>Pendiente de hablar con el abogado de la Vicerrectoria General</t>
  </si>
  <si>
    <t>Mantener la certificación, segundo seguimiento año 2022, del 3 al 6 de octubre de 2022</t>
  </si>
  <si>
    <t>continuar con las cadenas de valor de los procesos priorizando</t>
  </si>
  <si>
    <r>
      <t xml:space="preserve">Continuar la implementación del Modelo SIGA- Componente 609-C3 Objetivo del componente
</t>
    </r>
    <r>
      <rPr>
        <i/>
        <sz val="11"/>
        <color rgb="FF000000"/>
        <rFont val="Calibri"/>
        <family val="2"/>
      </rPr>
      <t xml:space="preserve">"Fortalecer la cultura de la gestión institucional integral por procesos y reducir las brechas entre los componentes misional y académico administrativo". 
</t>
    </r>
  </si>
  <si>
    <t>Auditorias  institucionales internas combinadas
Programa de auditoria interna combinaad año 2022</t>
  </si>
  <si>
    <r>
      <t>Incumplimiento de los objetivos de los proyectos de inversión definidos para el SGC en cada sede, por las limitaciones que trae una pandemia (seguridad  de las personas, confinamiento, entre otras )-</t>
    </r>
    <r>
      <rPr>
        <i/>
        <sz val="11"/>
        <color rgb="FF000000"/>
        <rFont val="Calibri"/>
        <family val="2"/>
      </rPr>
      <t xml:space="preserve"> Pueden llegar otras panmdemias</t>
    </r>
  </si>
  <si>
    <t>Recorte de recursos de los proyectos de inversión por el deficit economico o por otras prioridades estratégicas en la Universidad</t>
  </si>
  <si>
    <t>AT-45</t>
  </si>
  <si>
    <t>Aplicación y seguimiento  de protcolos de Gestión Documental y seguimiento a la politica de seguridad de la información</t>
  </si>
  <si>
    <t>Componente 609-C3, transversal a todas las sedes</t>
  </si>
  <si>
    <t>Elaborado el 28 de abril de 2022</t>
  </si>
  <si>
    <t>Completado el 21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</si>
</sst>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28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28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rgb="FF000000"/>
      <name val="Calibri"/>
      <family val="2"/>
    </font>
    <font>
      <sz val="20"/>
      <color theme="0"/>
      <name val="Calibri"/>
      <family val="2"/>
    </font>
    <font>
      <sz val="11"/>
      <color theme="0"/>
      <name val="Calibri"/>
      <family val="2"/>
    </font>
    <font>
      <sz val="14"/>
      <color theme="0"/>
      <name val="Calibri"/>
      <family val="2"/>
    </font>
    <font>
      <b/>
      <sz val="16"/>
      <color theme="0"/>
      <name val="Calibri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  <font>
      <sz val="18"/>
      <color theme="0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16"/>
      <color rgb="FF00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8"/>
      <color theme="0"/>
      <name val="Calibri"/>
      <family val="2"/>
    </font>
    <font>
      <b/>
      <sz val="20"/>
      <color theme="0"/>
      <name val="Calibri"/>
      <family val="2"/>
    </font>
    <font>
      <b/>
      <sz val="18"/>
      <name val="Calibri"/>
      <family val="2"/>
    </font>
    <font>
      <b/>
      <sz val="18"/>
      <color rgb="FF00000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0">
    <xf numFmtId="0" fontId="0" fillId="0" borderId="0" xfId="0"/>
    <xf numFmtId="9" fontId="0" fillId="0" borderId="14" xfId="0" applyNumberForma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6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2" borderId="42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6" fillId="2" borderId="46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15" fillId="3" borderId="20" xfId="0" applyFont="1" applyFill="1" applyBorder="1" applyAlignment="1">
      <alignment horizontal="center" vertical="center"/>
    </xf>
    <xf numFmtId="0" fontId="5" fillId="0" borderId="0" xfId="0" applyFont="1"/>
    <xf numFmtId="9" fontId="18" fillId="3" borderId="15" xfId="0" applyNumberFormat="1" applyFont="1" applyFill="1" applyBorder="1" applyAlignment="1">
      <alignment horizontal="center" vertical="center"/>
    </xf>
    <xf numFmtId="9" fontId="18" fillId="3" borderId="48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9" fontId="17" fillId="0" borderId="20" xfId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4" fillId="3" borderId="20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0" fontId="25" fillId="8" borderId="49" xfId="0" applyFont="1" applyFill="1" applyBorder="1" applyAlignment="1">
      <alignment horizontal="center" vertical="center"/>
    </xf>
    <xf numFmtId="0" fontId="25" fillId="8" borderId="50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55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12" fillId="9" borderId="48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6" fillId="6" borderId="19" xfId="0" applyNumberFormat="1" applyFont="1" applyFill="1" applyBorder="1" applyAlignment="1">
      <alignment horizontal="center" vertical="center"/>
    </xf>
    <xf numFmtId="1" fontId="26" fillId="7" borderId="20" xfId="0" applyNumberFormat="1" applyFont="1" applyFill="1" applyBorder="1" applyAlignment="1">
      <alignment horizontal="center" vertical="center"/>
    </xf>
    <xf numFmtId="1" fontId="26" fillId="6" borderId="21" xfId="0" applyNumberFormat="1" applyFont="1" applyFill="1" applyBorder="1" applyAlignment="1">
      <alignment horizontal="center" vertical="center"/>
    </xf>
    <xf numFmtId="1" fontId="26" fillId="6" borderId="22" xfId="0" applyNumberFormat="1" applyFont="1" applyFill="1" applyBorder="1" applyAlignment="1">
      <alignment horizontal="center" vertical="center"/>
    </xf>
    <xf numFmtId="1" fontId="26" fillId="7" borderId="23" xfId="0" applyNumberFormat="1" applyFont="1" applyFill="1" applyBorder="1" applyAlignment="1">
      <alignment horizontal="center" vertical="center"/>
    </xf>
    <xf numFmtId="1" fontId="26" fillId="6" borderId="24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4" fillId="9" borderId="48" xfId="0" applyFont="1" applyFill="1" applyBorder="1" applyAlignment="1">
      <alignment vertical="center" wrapText="1"/>
    </xf>
    <xf numFmtId="1" fontId="27" fillId="4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12" borderId="20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0" fillId="14" borderId="32" xfId="0" applyFill="1" applyBorder="1" applyAlignment="1">
      <alignment horizontal="left" vertical="top" wrapText="1"/>
    </xf>
    <xf numFmtId="0" fontId="0" fillId="14" borderId="19" xfId="0" applyFill="1" applyBorder="1" applyAlignment="1">
      <alignment horizontal="left" vertical="top" wrapText="1"/>
    </xf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39" xfId="0" applyBorder="1"/>
    <xf numFmtId="0" fontId="0" fillId="0" borderId="61" xfId="0" applyBorder="1"/>
    <xf numFmtId="0" fontId="15" fillId="3" borderId="21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0" fillId="0" borderId="40" xfId="0" applyBorder="1"/>
    <xf numFmtId="0" fontId="23" fillId="4" borderId="24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left" vertical="center"/>
    </xf>
    <xf numFmtId="0" fontId="22" fillId="0" borderId="62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2" borderId="19" xfId="0" applyFill="1" applyBorder="1" applyAlignment="1">
      <alignment horizontal="left" vertical="top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6" fillId="2" borderId="0" xfId="0" applyFont="1" applyFill="1"/>
    <xf numFmtId="0" fontId="1" fillId="2" borderId="8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22" fillId="2" borderId="5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top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left" vertical="top" wrapText="1"/>
    </xf>
    <xf numFmtId="0" fontId="22" fillId="2" borderId="51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2" fillId="2" borderId="55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left" vertical="top" wrapText="1"/>
    </xf>
    <xf numFmtId="0" fontId="22" fillId="2" borderId="5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center" vertical="top" wrapText="1"/>
    </xf>
    <xf numFmtId="0" fontId="0" fillId="2" borderId="16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0" fillId="2" borderId="19" xfId="0" applyFill="1" applyBorder="1" applyAlignment="1">
      <alignment horizontal="left" vertical="center" wrapText="1"/>
    </xf>
    <xf numFmtId="0" fontId="0" fillId="2" borderId="37" xfId="0" applyFill="1" applyBorder="1" applyAlignment="1">
      <alignment horizontal="center" vertical="top" wrapText="1"/>
    </xf>
    <xf numFmtId="0" fontId="0" fillId="2" borderId="52" xfId="0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22" fillId="2" borderId="56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top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top" wrapText="1"/>
    </xf>
    <xf numFmtId="0" fontId="0" fillId="2" borderId="53" xfId="0" applyFill="1" applyBorder="1" applyAlignment="1">
      <alignment horizontal="center" vertical="top" wrapText="1"/>
    </xf>
    <xf numFmtId="0" fontId="22" fillId="2" borderId="5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top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top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top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top"/>
    </xf>
    <xf numFmtId="0" fontId="5" fillId="2" borderId="27" xfId="0" applyFont="1" applyFill="1" applyBorder="1" applyAlignment="1">
      <alignment horizontal="left" vertical="top" wrapText="1"/>
    </xf>
    <xf numFmtId="0" fontId="5" fillId="2" borderId="26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left" vertical="top" wrapText="1"/>
    </xf>
    <xf numFmtId="0" fontId="5" fillId="14" borderId="32" xfId="0" applyFont="1" applyFill="1" applyBorder="1" applyAlignment="1">
      <alignment horizontal="left" vertical="center" wrapText="1"/>
    </xf>
    <xf numFmtId="0" fontId="5" fillId="14" borderId="16" xfId="0" applyFont="1" applyFill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29" fillId="2" borderId="19" xfId="0" applyFont="1" applyFill="1" applyBorder="1" applyAlignment="1">
      <alignment horizontal="left" vertical="top" wrapText="1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5" fillId="14" borderId="19" xfId="0" applyFont="1" applyFill="1" applyBorder="1" applyAlignment="1">
      <alignment horizontal="left" vertical="top" wrapText="1"/>
    </xf>
    <xf numFmtId="0" fontId="29" fillId="2" borderId="32" xfId="0" applyFont="1" applyFill="1" applyBorder="1" applyAlignment="1">
      <alignment vertical="top" wrapText="1"/>
    </xf>
    <xf numFmtId="0" fontId="5" fillId="0" borderId="20" xfId="0" applyFont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29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center" wrapText="1"/>
    </xf>
    <xf numFmtId="0" fontId="1" fillId="15" borderId="20" xfId="0" applyFont="1" applyFill="1" applyBorder="1" applyAlignment="1">
      <alignment horizontal="center"/>
    </xf>
    <xf numFmtId="0" fontId="1" fillId="15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2" borderId="16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vertical="center"/>
    </xf>
    <xf numFmtId="0" fontId="15" fillId="3" borderId="42" xfId="0" applyFont="1" applyFill="1" applyBorder="1" applyAlignment="1">
      <alignment horizontal="center" vertical="center" textRotation="45"/>
    </xf>
    <xf numFmtId="0" fontId="15" fillId="3" borderId="47" xfId="0" applyFont="1" applyFill="1" applyBorder="1" applyAlignment="1">
      <alignment horizontal="center" vertical="center" textRotation="45"/>
    </xf>
    <xf numFmtId="0" fontId="15" fillId="3" borderId="46" xfId="0" applyFont="1" applyFill="1" applyBorder="1" applyAlignment="1">
      <alignment horizontal="center" vertical="center" textRotation="45"/>
    </xf>
    <xf numFmtId="0" fontId="15" fillId="3" borderId="2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2" fontId="6" fillId="0" borderId="57" xfId="0" applyNumberFormat="1" applyFont="1" applyBorder="1" applyAlignment="1">
      <alignment horizontal="center" vertical="center"/>
    </xf>
    <xf numFmtId="2" fontId="6" fillId="0" borderId="58" xfId="0" applyNumberFormat="1" applyFont="1" applyBorder="1" applyAlignment="1">
      <alignment horizontal="center" vertical="center"/>
    </xf>
    <xf numFmtId="2" fontId="6" fillId="0" borderId="5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43" xfId="0" applyFont="1" applyBorder="1"/>
    <xf numFmtId="9" fontId="11" fillId="0" borderId="16" xfId="1" applyFont="1" applyBorder="1" applyAlignment="1">
      <alignment horizontal="center" vertical="center"/>
    </xf>
    <xf numFmtId="9" fontId="11" fillId="0" borderId="19" xfId="1" applyFont="1" applyBorder="1" applyAlignment="1">
      <alignment horizontal="center" vertical="center"/>
    </xf>
    <xf numFmtId="9" fontId="11" fillId="0" borderId="41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29" xfId="0" applyFont="1" applyBorder="1"/>
    <xf numFmtId="0" fontId="19" fillId="0" borderId="57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/>
    </xf>
    <xf numFmtId="0" fontId="20" fillId="0" borderId="56" xfId="0" applyFont="1" applyBorder="1"/>
    <xf numFmtId="0" fontId="3" fillId="0" borderId="29" xfId="0" applyFont="1" applyBorder="1" applyAlignment="1">
      <alignment horizontal="center" vertical="center"/>
    </xf>
    <xf numFmtId="9" fontId="11" fillId="0" borderId="54" xfId="1" applyFont="1" applyBorder="1" applyAlignment="1">
      <alignment horizontal="center" vertical="center"/>
    </xf>
    <xf numFmtId="9" fontId="11" fillId="0" borderId="55" xfId="1" applyFont="1" applyBorder="1" applyAlignment="1">
      <alignment horizontal="center" vertical="center"/>
    </xf>
    <xf numFmtId="9" fontId="11" fillId="0" borderId="56" xfId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52" xfId="0" applyFont="1" applyBorder="1"/>
    <xf numFmtId="0" fontId="4" fillId="0" borderId="53" xfId="0" applyFont="1" applyBorder="1"/>
    <xf numFmtId="0" fontId="4" fillId="0" borderId="31" xfId="0" applyFont="1" applyBorder="1"/>
    <xf numFmtId="0" fontId="12" fillId="3" borderId="39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2" fillId="2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4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00CC66"/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493061</xdr:colOff>
      <xdr:row>11</xdr:row>
      <xdr:rowOff>313765</xdr:rowOff>
    </xdr:from>
    <xdr:to>
      <xdr:col>5</xdr:col>
      <xdr:colOff>818031</xdr:colOff>
      <xdr:row>14</xdr:row>
      <xdr:rowOff>1</xdr:rowOff>
    </xdr:to>
    <xdr:sp macro="" textlink="">
      <xdr:nvSpPr>
        <xdr:cNvPr id="2" name="Flecha arrib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168590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493061</xdr:colOff>
      <xdr:row>11</xdr:row>
      <xdr:rowOff>313765</xdr:rowOff>
    </xdr:from>
    <xdr:to>
      <xdr:col>6</xdr:col>
      <xdr:colOff>818031</xdr:colOff>
      <xdr:row>14</xdr:row>
      <xdr:rowOff>1</xdr:rowOff>
    </xdr:to>
    <xdr:sp macro="" textlink="">
      <xdr:nvSpPr>
        <xdr:cNvPr id="3" name="Flecha arrib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479679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470649</xdr:colOff>
      <xdr:row>11</xdr:row>
      <xdr:rowOff>313765</xdr:rowOff>
    </xdr:from>
    <xdr:to>
      <xdr:col>7</xdr:col>
      <xdr:colOff>795619</xdr:colOff>
      <xdr:row>14</xdr:row>
      <xdr:rowOff>1</xdr:rowOff>
    </xdr:to>
    <xdr:sp macro="" textlink="">
      <xdr:nvSpPr>
        <xdr:cNvPr id="4" name="Flecha arrib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768355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493060</xdr:colOff>
      <xdr:row>11</xdr:row>
      <xdr:rowOff>313765</xdr:rowOff>
    </xdr:from>
    <xdr:to>
      <xdr:col>4</xdr:col>
      <xdr:colOff>818030</xdr:colOff>
      <xdr:row>14</xdr:row>
      <xdr:rowOff>1</xdr:rowOff>
    </xdr:to>
    <xdr:sp macro="" textlink="">
      <xdr:nvSpPr>
        <xdr:cNvPr id="5" name="Flecha arrib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857501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493061</xdr:colOff>
      <xdr:row>11</xdr:row>
      <xdr:rowOff>313765</xdr:rowOff>
    </xdr:from>
    <xdr:to>
      <xdr:col>10</xdr:col>
      <xdr:colOff>818031</xdr:colOff>
      <xdr:row>14</xdr:row>
      <xdr:rowOff>1</xdr:rowOff>
    </xdr:to>
    <xdr:sp macro="" textlink="">
      <xdr:nvSpPr>
        <xdr:cNvPr id="6" name="Flecha arriba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168590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493061</xdr:colOff>
      <xdr:row>11</xdr:row>
      <xdr:rowOff>313765</xdr:rowOff>
    </xdr:from>
    <xdr:to>
      <xdr:col>11</xdr:col>
      <xdr:colOff>818031</xdr:colOff>
      <xdr:row>14</xdr:row>
      <xdr:rowOff>1</xdr:rowOff>
    </xdr:to>
    <xdr:sp macro="" textlink="">
      <xdr:nvSpPr>
        <xdr:cNvPr id="7" name="Flecha arriba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479679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470649</xdr:colOff>
      <xdr:row>11</xdr:row>
      <xdr:rowOff>313765</xdr:rowOff>
    </xdr:from>
    <xdr:to>
      <xdr:col>12</xdr:col>
      <xdr:colOff>795619</xdr:colOff>
      <xdr:row>14</xdr:row>
      <xdr:rowOff>1</xdr:rowOff>
    </xdr:to>
    <xdr:sp macro="" textlink="">
      <xdr:nvSpPr>
        <xdr:cNvPr id="8" name="Flecha arriba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768355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493060</xdr:colOff>
      <xdr:row>11</xdr:row>
      <xdr:rowOff>313765</xdr:rowOff>
    </xdr:from>
    <xdr:to>
      <xdr:col>9</xdr:col>
      <xdr:colOff>818030</xdr:colOff>
      <xdr:row>14</xdr:row>
      <xdr:rowOff>1</xdr:rowOff>
    </xdr:to>
    <xdr:sp macro="" textlink="">
      <xdr:nvSpPr>
        <xdr:cNvPr id="9" name="Flecha arriba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857501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56033</xdr:colOff>
      <xdr:row>14</xdr:row>
      <xdr:rowOff>369795</xdr:rowOff>
    </xdr:from>
    <xdr:to>
      <xdr:col>15</xdr:col>
      <xdr:colOff>5</xdr:colOff>
      <xdr:row>14</xdr:row>
      <xdr:rowOff>694765</xdr:rowOff>
    </xdr:to>
    <xdr:sp macro="" textlink="">
      <xdr:nvSpPr>
        <xdr:cNvPr id="10" name="Flecha arriba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 rot="16200000">
          <a:off x="13357416" y="5838265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56033</xdr:colOff>
      <xdr:row>15</xdr:row>
      <xdr:rowOff>369795</xdr:rowOff>
    </xdr:from>
    <xdr:to>
      <xdr:col>15</xdr:col>
      <xdr:colOff>5</xdr:colOff>
      <xdr:row>15</xdr:row>
      <xdr:rowOff>694765</xdr:rowOff>
    </xdr:to>
    <xdr:sp macro="" textlink="">
      <xdr:nvSpPr>
        <xdr:cNvPr id="11" name="Flecha arriba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 rot="16200000">
          <a:off x="13357416" y="5838265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iel Soto Restrepo" id="{229FCDB3-FF7F-455D-BE59-C7B54C0B7973}" userId="0b27f8d1de4e92b8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M41" dT="2020-06-01T21:59:39.17" personId="{229FCDB3-FF7F-455D-BE59-C7B54C0B7973}" id="{DB8B8E5A-FB02-45A2-95CB-44D290C1357E}">
    <text>Ajuste redacción sugerido: "vulnerabilidades en  Seguriad de la información en los equipos personales de los funcionarios producto del trabajo en casa"</text>
  </threadedComment>
  <threadedComment ref="AM41" dT="2020-06-01T22:01:04.88" personId="{229FCDB3-FF7F-455D-BE59-C7B54C0B7973}" id="{6822EE8C-F513-4390-B632-45C7537B98B1}" parentId="{DB8B8E5A-FB02-45A2-95CB-44D290C1357E}">
    <text>tambien puede ser falta de protocolos o mecanismos para garantizar la seguridad de la información del SGC que se crea, modifica o elimina en los equipos personales de los funcionarios, debido al trabajo en cada por la pandemia covid 19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4" dT="2020-06-01T21:59:39.17" personId="{229FCDB3-FF7F-455D-BE59-C7B54C0B7973}" id="{5D6646DB-A3E3-4ADA-8EB1-5D2C7595F7A0}">
    <text>Ajuste redacción sugerido: "vulnerabilidades en  Seguriad de la información en los equipos personales de los funcionarios producto del trabajo en casa"</text>
  </threadedComment>
  <threadedComment ref="G4" dT="2020-06-01T22:01:04.88" personId="{229FCDB3-FF7F-455D-BE59-C7B54C0B7973}" id="{6DE5FB81-798D-4BF4-AD82-0345863D1A25}" parentId="{5D6646DB-A3E3-4ADA-8EB1-5D2C7595F7A0}">
    <text>tambien puede ser falta de protocolos o mecanismos para garantizar la seguridad de la información del SGC que se crea, modifica o elimina en los equipos personales de los funcionarios, debido al trabajo en cada por la pandemia covid 19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opLeftCell="B3" zoomScale="70" zoomScaleNormal="70" workbookViewId="0">
      <selection activeCell="C11" sqref="C11"/>
    </sheetView>
  </sheetViews>
  <sheetFormatPr baseColWidth="10" defaultColWidth="0" defaultRowHeight="15" zeroHeight="1" x14ac:dyDescent="0.25"/>
  <cols>
    <col min="1" max="1" width="0" hidden="1" customWidth="1"/>
    <col min="2" max="2" width="19.5703125" style="31" bestFit="1" customWidth="1"/>
    <col min="3" max="3" width="74.140625" customWidth="1"/>
    <col min="4" max="4" width="21.140625" bestFit="1" customWidth="1"/>
    <col min="5" max="5" width="4.85546875" hidden="1" customWidth="1"/>
    <col min="6" max="6" width="0" hidden="1" customWidth="1"/>
    <col min="7" max="16384" width="11.42578125" hidden="1"/>
  </cols>
  <sheetData>
    <row r="1" spans="1:6" hidden="1" x14ac:dyDescent="0.25">
      <c r="A1" s="82"/>
      <c r="B1" s="83"/>
      <c r="C1" s="84"/>
      <c r="D1" s="85"/>
    </row>
    <row r="2" spans="1:6" hidden="1" x14ac:dyDescent="0.25">
      <c r="A2" s="86"/>
      <c r="D2" s="87"/>
    </row>
    <row r="3" spans="1:6" ht="21" x14ac:dyDescent="0.25">
      <c r="A3" s="86"/>
      <c r="B3" s="21" t="s">
        <v>36</v>
      </c>
      <c r="C3" s="29" t="s">
        <v>34</v>
      </c>
      <c r="D3" s="88" t="s">
        <v>35</v>
      </c>
    </row>
    <row r="4" spans="1:6" ht="21" x14ac:dyDescent="0.25">
      <c r="A4" s="86"/>
      <c r="B4" s="92" t="s">
        <v>14</v>
      </c>
      <c r="C4" s="93" t="s">
        <v>24</v>
      </c>
      <c r="D4" s="89">
        <v>1</v>
      </c>
      <c r="F4" s="22"/>
    </row>
    <row r="5" spans="1:6" ht="21" x14ac:dyDescent="0.25">
      <c r="A5" s="86"/>
      <c r="B5" s="92" t="s">
        <v>15</v>
      </c>
      <c r="C5" s="93" t="s">
        <v>25</v>
      </c>
      <c r="D5" s="89">
        <v>2</v>
      </c>
      <c r="F5" s="22"/>
    </row>
    <row r="6" spans="1:6" ht="21" x14ac:dyDescent="0.25">
      <c r="A6" s="86"/>
      <c r="B6" s="92" t="s">
        <v>16</v>
      </c>
      <c r="C6" s="93" t="s">
        <v>69</v>
      </c>
      <c r="D6" s="89">
        <v>3</v>
      </c>
      <c r="F6" s="22"/>
    </row>
    <row r="7" spans="1:6" ht="21" x14ac:dyDescent="0.25">
      <c r="A7" s="86"/>
      <c r="B7" s="92" t="s">
        <v>17</v>
      </c>
      <c r="C7" s="93" t="s">
        <v>26</v>
      </c>
      <c r="D7" s="89">
        <v>4</v>
      </c>
    </row>
    <row r="8" spans="1:6" ht="21" x14ac:dyDescent="0.25">
      <c r="A8" s="86"/>
      <c r="B8" s="92" t="s">
        <v>18</v>
      </c>
      <c r="C8" s="93" t="s">
        <v>27</v>
      </c>
      <c r="D8" s="89">
        <v>5</v>
      </c>
    </row>
    <row r="9" spans="1:6" ht="21" x14ac:dyDescent="0.25">
      <c r="A9" s="86"/>
      <c r="B9" s="92" t="s">
        <v>19</v>
      </c>
      <c r="C9" s="93" t="s">
        <v>28</v>
      </c>
      <c r="D9" s="89">
        <v>6</v>
      </c>
    </row>
    <row r="10" spans="1:6" ht="21" x14ac:dyDescent="0.25">
      <c r="A10" s="86"/>
      <c r="B10" s="92" t="s">
        <v>127</v>
      </c>
      <c r="C10" s="93" t="s">
        <v>128</v>
      </c>
      <c r="D10" s="89">
        <v>7</v>
      </c>
    </row>
    <row r="11" spans="1:6" ht="21" x14ac:dyDescent="0.25">
      <c r="A11" s="86"/>
      <c r="B11" s="92" t="s">
        <v>37</v>
      </c>
      <c r="C11" s="93" t="s">
        <v>37</v>
      </c>
      <c r="D11" s="89">
        <v>8</v>
      </c>
    </row>
    <row r="12" spans="1:6" ht="21" x14ac:dyDescent="0.25">
      <c r="A12" s="86"/>
      <c r="B12" s="92" t="s">
        <v>37</v>
      </c>
      <c r="C12" s="93" t="s">
        <v>37</v>
      </c>
      <c r="D12" s="89">
        <v>9</v>
      </c>
    </row>
    <row r="13" spans="1:6" ht="21.75" thickBot="1" x14ac:dyDescent="0.3">
      <c r="A13" s="90"/>
      <c r="B13" s="94" t="s">
        <v>37</v>
      </c>
      <c r="C13" s="95" t="s">
        <v>37</v>
      </c>
      <c r="D13" s="91">
        <v>10</v>
      </c>
    </row>
  </sheetData>
  <sheetProtection algorithmName="SHA-512" hashValue="62QDDgAkYznpEMxtnjHPX/yXh53mzzl7m56y0+Qu5f6cywQSPAqHBmJ/pamCd/xSz6j0O7GnWn5F3s3/nt4g4A==" saltValue="nzNk6/kOMAfI/fcoMBCbJQ==" spinCount="100000" sheet="1" objects="1" scenarios="1"/>
  <protectedRanges>
    <protectedRange sqref="B4:C1048576" name="Rango1"/>
  </protectedRange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L11"/>
  <sheetViews>
    <sheetView topLeftCell="B2" zoomScale="70" zoomScaleNormal="70" workbookViewId="0">
      <selection activeCell="C3" sqref="C3"/>
    </sheetView>
  </sheetViews>
  <sheetFormatPr baseColWidth="10" defaultColWidth="0" defaultRowHeight="15" customHeight="1" zeroHeight="1" x14ac:dyDescent="0.25"/>
  <cols>
    <col min="1" max="1" width="0" hidden="1" customWidth="1"/>
    <col min="2" max="2" width="23.140625" customWidth="1"/>
    <col min="3" max="12" width="24" customWidth="1"/>
    <col min="13" max="16384" width="12.5703125" hidden="1"/>
  </cols>
  <sheetData>
    <row r="2" spans="2:12" ht="44.25" customHeight="1" x14ac:dyDescent="0.25">
      <c r="B2" s="189" t="s">
        <v>1</v>
      </c>
      <c r="C2" s="192" t="s">
        <v>23</v>
      </c>
      <c r="D2" s="192"/>
      <c r="E2" s="192"/>
      <c r="F2" s="192"/>
      <c r="G2" s="192"/>
      <c r="H2" s="192"/>
      <c r="I2" s="192"/>
      <c r="J2" s="192"/>
      <c r="K2" s="192"/>
      <c r="L2" s="192"/>
    </row>
    <row r="3" spans="2:12" ht="24" customHeight="1" x14ac:dyDescent="0.25">
      <c r="B3" s="190"/>
      <c r="C3" s="32" t="s">
        <v>14</v>
      </c>
      <c r="D3" s="32" t="s">
        <v>15</v>
      </c>
      <c r="E3" s="32" t="s">
        <v>16</v>
      </c>
      <c r="F3" s="32" t="s">
        <v>17</v>
      </c>
      <c r="G3" s="32" t="s">
        <v>18</v>
      </c>
      <c r="H3" s="32" t="s">
        <v>19</v>
      </c>
      <c r="I3" s="32" t="s">
        <v>127</v>
      </c>
      <c r="J3" s="32"/>
      <c r="K3" s="32"/>
      <c r="L3" s="32"/>
    </row>
    <row r="4" spans="2:12" ht="54" customHeight="1" x14ac:dyDescent="0.25">
      <c r="B4" s="191"/>
      <c r="C4" s="30" t="str">
        <f t="shared" ref="C4:L4" si="0">IFERROR(VLOOKUP(C3,ABREVIATURA,2,FALSE),"")</f>
        <v xml:space="preserve">Sistema de gestion de calidad </v>
      </c>
      <c r="D4" s="30" t="str">
        <f t="shared" si="0"/>
        <v>Sistema de Gestion Ambiental</v>
      </c>
      <c r="E4" s="30" t="str">
        <f t="shared" si="0"/>
        <v>Sistema de Seguridad y Salud en el Trabajo</v>
      </c>
      <c r="F4" s="30" t="str">
        <f t="shared" si="0"/>
        <v>Sistema de Gestión de Seguridad de la Información</v>
      </c>
      <c r="G4" s="30" t="str">
        <f t="shared" si="0"/>
        <v>Sistema de Laboratorios</v>
      </c>
      <c r="H4" s="30" t="str">
        <f t="shared" si="0"/>
        <v>Sistema de Gestión Documental</v>
      </c>
      <c r="I4" s="30" t="str">
        <f t="shared" si="0"/>
        <v>Sistema de Seguridad del paciente</v>
      </c>
      <c r="J4" s="30" t="str">
        <f t="shared" si="0"/>
        <v/>
      </c>
      <c r="K4" s="30" t="str">
        <f t="shared" si="0"/>
        <v/>
      </c>
      <c r="L4" s="30" t="str">
        <f t="shared" si="0"/>
        <v/>
      </c>
    </row>
    <row r="5" spans="2:12" ht="61.5" customHeight="1" x14ac:dyDescent="0.25">
      <c r="B5" s="25" t="s">
        <v>6</v>
      </c>
      <c r="C5" s="26">
        <v>0.1</v>
      </c>
      <c r="D5" s="26">
        <v>0.1</v>
      </c>
      <c r="E5" s="26">
        <v>0.1</v>
      </c>
      <c r="F5" s="26">
        <v>0.1</v>
      </c>
      <c r="G5" s="26">
        <v>0.1</v>
      </c>
      <c r="H5" s="26">
        <v>0.1</v>
      </c>
      <c r="I5" s="26"/>
      <c r="J5" s="26"/>
      <c r="K5" s="26"/>
      <c r="L5" s="26"/>
    </row>
    <row r="6" spans="2:12" ht="61.5" customHeight="1" x14ac:dyDescent="0.25">
      <c r="B6" s="25" t="s">
        <v>9</v>
      </c>
      <c r="C6" s="26">
        <v>0.1</v>
      </c>
      <c r="D6" s="26">
        <v>0.05</v>
      </c>
      <c r="E6" s="26">
        <v>0.1</v>
      </c>
      <c r="F6" s="26">
        <v>0.15</v>
      </c>
      <c r="G6" s="26">
        <v>0.1</v>
      </c>
      <c r="H6" s="26">
        <v>0.05</v>
      </c>
      <c r="I6" s="26"/>
      <c r="J6" s="26"/>
      <c r="K6" s="26"/>
      <c r="L6" s="26"/>
    </row>
    <row r="7" spans="2:12" ht="61.5" customHeight="1" x14ac:dyDescent="0.25">
      <c r="B7" s="25" t="s">
        <v>10</v>
      </c>
      <c r="C7" s="26">
        <v>0.25</v>
      </c>
      <c r="D7" s="26">
        <v>0.1</v>
      </c>
      <c r="E7" s="26">
        <v>0.25</v>
      </c>
      <c r="F7" s="26">
        <v>0.05</v>
      </c>
      <c r="G7" s="26">
        <v>0.2</v>
      </c>
      <c r="H7" s="26">
        <v>0.05</v>
      </c>
      <c r="I7" s="26"/>
      <c r="J7" s="26"/>
      <c r="K7" s="26"/>
      <c r="L7" s="26"/>
    </row>
    <row r="8" spans="2:12" ht="61.5" customHeight="1" x14ac:dyDescent="0.25">
      <c r="B8" s="25" t="s">
        <v>11</v>
      </c>
      <c r="C8" s="26">
        <v>0.15</v>
      </c>
      <c r="D8" s="26">
        <v>0.05</v>
      </c>
      <c r="E8" s="26">
        <v>0.05</v>
      </c>
      <c r="F8" s="26">
        <v>0.45</v>
      </c>
      <c r="G8" s="26">
        <v>0.2</v>
      </c>
      <c r="H8" s="26">
        <v>0.2</v>
      </c>
      <c r="I8" s="26"/>
      <c r="J8" s="26"/>
      <c r="K8" s="26"/>
      <c r="L8" s="26"/>
    </row>
    <row r="9" spans="2:12" ht="61.5" customHeight="1" x14ac:dyDescent="0.25">
      <c r="B9" s="25" t="s">
        <v>5</v>
      </c>
      <c r="C9" s="26">
        <v>0.1</v>
      </c>
      <c r="D9" s="26">
        <v>0.4</v>
      </c>
      <c r="E9" s="26">
        <v>0.2</v>
      </c>
      <c r="F9" s="26">
        <v>0.05</v>
      </c>
      <c r="G9" s="26">
        <v>0.2</v>
      </c>
      <c r="H9" s="26">
        <v>0.3</v>
      </c>
      <c r="I9" s="26"/>
      <c r="J9" s="26"/>
      <c r="K9" s="26"/>
      <c r="L9" s="26"/>
    </row>
    <row r="10" spans="2:12" ht="61.5" customHeight="1" thickBot="1" x14ac:dyDescent="0.3">
      <c r="B10" s="27" t="s">
        <v>13</v>
      </c>
      <c r="C10" s="26">
        <v>0.3</v>
      </c>
      <c r="D10" s="26">
        <v>0.3</v>
      </c>
      <c r="E10" s="26">
        <v>0.3</v>
      </c>
      <c r="F10" s="26">
        <v>0.2</v>
      </c>
      <c r="G10" s="26">
        <v>0.2</v>
      </c>
      <c r="H10" s="26">
        <v>0.3</v>
      </c>
      <c r="I10" s="26"/>
      <c r="J10" s="26"/>
      <c r="K10" s="26"/>
      <c r="L10" s="26"/>
    </row>
    <row r="11" spans="2:12" ht="61.5" customHeight="1" thickBot="1" x14ac:dyDescent="0.3">
      <c r="B11" s="28" t="s">
        <v>22</v>
      </c>
      <c r="C11" s="23">
        <f t="shared" ref="C11:H11" si="1">SUM(C5:C10)</f>
        <v>1</v>
      </c>
      <c r="D11" s="23">
        <f t="shared" si="1"/>
        <v>1</v>
      </c>
      <c r="E11" s="23">
        <f t="shared" si="1"/>
        <v>1</v>
      </c>
      <c r="F11" s="23">
        <f t="shared" si="1"/>
        <v>1</v>
      </c>
      <c r="G11" s="23">
        <f t="shared" si="1"/>
        <v>1</v>
      </c>
      <c r="H11" s="24">
        <f t="shared" si="1"/>
        <v>1</v>
      </c>
      <c r="I11" s="24">
        <f t="shared" ref="I11:K11" si="2">SUM(I5:I10)</f>
        <v>0</v>
      </c>
      <c r="J11" s="24">
        <f t="shared" si="2"/>
        <v>0</v>
      </c>
      <c r="K11" s="24">
        <f t="shared" si="2"/>
        <v>0</v>
      </c>
      <c r="L11" s="24">
        <f>SUM(L5:L10)</f>
        <v>0</v>
      </c>
    </row>
  </sheetData>
  <protectedRanges>
    <protectedRange sqref="C5:L10" name="Rango1"/>
  </protectedRanges>
  <mergeCells count="2">
    <mergeCell ref="B2:B4"/>
    <mergeCell ref="C2:L2"/>
  </mergeCells>
  <dataValidations count="1">
    <dataValidation type="list" allowBlank="1" showInputMessage="1" showErrorMessage="1" sqref="C3:L3" xr:uid="{00000000-0002-0000-0100-000000000000}">
      <formula1>SIGLA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W78"/>
  <sheetViews>
    <sheetView showGridLines="0" zoomScale="90" zoomScaleNormal="90" workbookViewId="0">
      <pane xSplit="1" ySplit="4" topLeftCell="B74" activePane="bottomRight" state="frozen"/>
      <selection pane="topRight" activeCell="C1" sqref="C1"/>
      <selection pane="bottomLeft" activeCell="A4" sqref="A4"/>
      <selection pane="bottomRight" activeCell="A78" sqref="A78"/>
    </sheetView>
  </sheetViews>
  <sheetFormatPr baseColWidth="10" defaultColWidth="12.5703125" defaultRowHeight="15" customHeight="1" x14ac:dyDescent="0.25"/>
  <cols>
    <col min="1" max="1" width="37.42578125" style="100" customWidth="1"/>
    <col min="2" max="2" width="5" style="101" customWidth="1"/>
    <col min="3" max="3" width="47.28515625" style="101" customWidth="1"/>
    <col min="4" max="13" width="8.42578125" style="101" customWidth="1"/>
    <col min="14" max="14" width="5" style="101" customWidth="1"/>
    <col min="15" max="15" width="47.28515625" style="101" customWidth="1"/>
    <col min="16" max="25" width="8.42578125" style="101" customWidth="1"/>
    <col min="26" max="26" width="5" style="101" customWidth="1"/>
    <col min="27" max="27" width="47.28515625" style="101" customWidth="1"/>
    <col min="28" max="37" width="8.42578125" style="101" customWidth="1"/>
    <col min="38" max="38" width="5" style="101" customWidth="1"/>
    <col min="39" max="39" width="47.28515625" style="101" customWidth="1"/>
    <col min="40" max="49" width="8.42578125" style="101" customWidth="1"/>
    <col min="50" max="16384" width="12.5703125" style="101"/>
  </cols>
  <sheetData>
    <row r="1" spans="1:49" ht="15.75" thickBot="1" x14ac:dyDescent="0.3"/>
    <row r="2" spans="1:49" ht="44.25" customHeight="1" thickBot="1" x14ac:dyDescent="0.3">
      <c r="B2" s="194" t="s">
        <v>2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  <c r="N2" s="193" t="s">
        <v>3</v>
      </c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5"/>
      <c r="Z2" s="193" t="s">
        <v>4</v>
      </c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5"/>
      <c r="AL2" s="193" t="s">
        <v>5</v>
      </c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5"/>
    </row>
    <row r="3" spans="1:49" s="102" customFormat="1" ht="48" customHeight="1" thickBot="1" x14ac:dyDescent="0.4">
      <c r="A3" s="196" t="s">
        <v>1</v>
      </c>
      <c r="B3" s="207" t="s">
        <v>30</v>
      </c>
      <c r="C3" s="206"/>
      <c r="D3" s="209" t="s">
        <v>78</v>
      </c>
      <c r="E3" s="210"/>
      <c r="F3" s="210"/>
      <c r="G3" s="210"/>
      <c r="H3" s="210"/>
      <c r="I3" s="210"/>
      <c r="J3" s="210"/>
      <c r="K3" s="210"/>
      <c r="L3" s="210"/>
      <c r="M3" s="211"/>
      <c r="N3" s="205" t="s">
        <v>31</v>
      </c>
      <c r="O3" s="206"/>
      <c r="P3" s="209" t="s">
        <v>79</v>
      </c>
      <c r="Q3" s="210"/>
      <c r="R3" s="210"/>
      <c r="S3" s="210"/>
      <c r="T3" s="210"/>
      <c r="U3" s="210"/>
      <c r="V3" s="210"/>
      <c r="W3" s="210"/>
      <c r="X3" s="210"/>
      <c r="Y3" s="211"/>
      <c r="Z3" s="205" t="s">
        <v>32</v>
      </c>
      <c r="AA3" s="206"/>
      <c r="AB3" s="209" t="s">
        <v>80</v>
      </c>
      <c r="AC3" s="210"/>
      <c r="AD3" s="210"/>
      <c r="AE3" s="210"/>
      <c r="AF3" s="210"/>
      <c r="AG3" s="210"/>
      <c r="AH3" s="210"/>
      <c r="AI3" s="210"/>
      <c r="AJ3" s="210"/>
      <c r="AK3" s="210"/>
      <c r="AL3" s="205" t="s">
        <v>33</v>
      </c>
      <c r="AM3" s="206"/>
      <c r="AN3" s="209" t="s">
        <v>81</v>
      </c>
      <c r="AO3" s="210"/>
      <c r="AP3" s="210"/>
      <c r="AQ3" s="210"/>
      <c r="AR3" s="210"/>
      <c r="AS3" s="210"/>
      <c r="AT3" s="210"/>
      <c r="AU3" s="210"/>
      <c r="AV3" s="210"/>
      <c r="AW3" s="211"/>
    </row>
    <row r="4" spans="1:49" s="112" customFormat="1" ht="44.25" customHeight="1" thickBot="1" x14ac:dyDescent="0.3">
      <c r="A4" s="197"/>
      <c r="B4" s="208" t="s">
        <v>29</v>
      </c>
      <c r="C4" s="204"/>
      <c r="D4" s="103" t="str">
        <f>IF('PONDERACIÓN PESTAL POR SG'!C3="","",'PONDERACIÓN PESTAL POR SG'!C3)</f>
        <v>SGC</v>
      </c>
      <c r="E4" s="103" t="str">
        <f>IF('PONDERACIÓN PESTAL POR SG'!D3="","",'PONDERACIÓN PESTAL POR SG'!D3)</f>
        <v>SGA</v>
      </c>
      <c r="F4" s="103" t="str">
        <f>IF('PONDERACIÓN PESTAL POR SG'!E3="","",'PONDERACIÓN PESTAL POR SG'!E3)</f>
        <v>SSST</v>
      </c>
      <c r="G4" s="103" t="str">
        <f>IF('PONDERACIÓN PESTAL POR SG'!F3="","",'PONDERACIÓN PESTAL POR SG'!F3)</f>
        <v>SSGI</v>
      </c>
      <c r="H4" s="104" t="str">
        <f>IF('PONDERACIÓN PESTAL POR SG'!G3="","",'PONDERACIÓN PESTAL POR SG'!G3)</f>
        <v>SIS LAB</v>
      </c>
      <c r="I4" s="104" t="str">
        <f>IF('PONDERACIÓN PESTAL POR SG'!H3="","",'PONDERACIÓN PESTAL POR SG'!H3)</f>
        <v>SGD</v>
      </c>
      <c r="J4" s="105" t="str">
        <f>IF('PONDERACIÓN PESTAL POR SG'!I3="","",'PONDERACIÓN PESTAL POR SG'!I3)</f>
        <v>SEPA</v>
      </c>
      <c r="K4" s="105" t="str">
        <f>IF('PONDERACIÓN PESTAL POR SG'!J3="","",'PONDERACIÓN PESTAL POR SG'!J3)</f>
        <v/>
      </c>
      <c r="L4" s="105" t="str">
        <f>IF('PONDERACIÓN PESTAL POR SG'!K3="","",'PONDERACIÓN PESTAL POR SG'!K3)</f>
        <v/>
      </c>
      <c r="M4" s="105" t="str">
        <f>IF('PONDERACIÓN PESTAL POR SG'!L3="","",'PONDERACIÓN PESTAL POR SG'!L3)</f>
        <v/>
      </c>
      <c r="N4" s="203" t="s">
        <v>29</v>
      </c>
      <c r="O4" s="204"/>
      <c r="P4" s="106" t="str">
        <f>IF('PONDERACIÓN PESTAL POR SG'!C3="","",'PONDERACIÓN PESTAL POR SG'!C3)</f>
        <v>SGC</v>
      </c>
      <c r="Q4" s="107" t="str">
        <f>IF('PONDERACIÓN PESTAL POR SG'!D3="","",'PONDERACIÓN PESTAL POR SG'!D3)</f>
        <v>SGA</v>
      </c>
      <c r="R4" s="107" t="str">
        <f>IF('PONDERACIÓN PESTAL POR SG'!E3="","",'PONDERACIÓN PESTAL POR SG'!E3)</f>
        <v>SSST</v>
      </c>
      <c r="S4" s="107" t="str">
        <f>IF('PONDERACIÓN PESTAL POR SG'!F3="","",'PONDERACIÓN PESTAL POR SG'!F3)</f>
        <v>SSGI</v>
      </c>
      <c r="T4" s="107" t="str">
        <f>IF('PONDERACIÓN PESTAL POR SG'!G3="","",'PONDERACIÓN PESTAL POR SG'!G3)</f>
        <v>SIS LAB</v>
      </c>
      <c r="U4" s="107" t="str">
        <f>IF('PONDERACIÓN PESTAL POR SG'!H3="","",'PONDERACIÓN PESTAL POR SG'!H3)</f>
        <v>SGD</v>
      </c>
      <c r="V4" s="107" t="str">
        <f>IF('PONDERACIÓN PESTAL POR SG'!I3="","",'PONDERACIÓN PESTAL POR SG'!I3)</f>
        <v>SEPA</v>
      </c>
      <c r="W4" s="107" t="str">
        <f>IF('PONDERACIÓN PESTAL POR SG'!J3="","",'PONDERACIÓN PESTAL POR SG'!J3)</f>
        <v/>
      </c>
      <c r="X4" s="107" t="str">
        <f>IF('PONDERACIÓN PESTAL POR SG'!K3="","",'PONDERACIÓN PESTAL POR SG'!K3)</f>
        <v/>
      </c>
      <c r="Y4" s="108" t="str">
        <f>IF('PONDERACIÓN PESTAL POR SG'!L3="","",'PONDERACIÓN PESTAL POR SG'!L3)</f>
        <v/>
      </c>
      <c r="Z4" s="203" t="s">
        <v>29</v>
      </c>
      <c r="AA4" s="204"/>
      <c r="AB4" s="109" t="str">
        <f>IF('PONDERACIÓN PESTAL POR SG'!C3="","",'PONDERACIÓN PESTAL POR SG'!C3)</f>
        <v>SGC</v>
      </c>
      <c r="AC4" s="110" t="str">
        <f>IF('PONDERACIÓN PESTAL POR SG'!D3="","",'PONDERACIÓN PESTAL POR SG'!D3)</f>
        <v>SGA</v>
      </c>
      <c r="AD4" s="110" t="str">
        <f>IF('PONDERACIÓN PESTAL POR SG'!E3="","",'PONDERACIÓN PESTAL POR SG'!E3)</f>
        <v>SSST</v>
      </c>
      <c r="AE4" s="110" t="str">
        <f>IF('PONDERACIÓN PESTAL POR SG'!F3="","",'PONDERACIÓN PESTAL POR SG'!F3)</f>
        <v>SSGI</v>
      </c>
      <c r="AF4" s="110" t="str">
        <f>IF('PONDERACIÓN PESTAL POR SG'!G3="","",'PONDERACIÓN PESTAL POR SG'!G3)</f>
        <v>SIS LAB</v>
      </c>
      <c r="AG4" s="110" t="str">
        <f>IF('PONDERACIÓN PESTAL POR SG'!H3="","",'PONDERACIÓN PESTAL POR SG'!H3)</f>
        <v>SGD</v>
      </c>
      <c r="AH4" s="110" t="str">
        <f>IF('PONDERACIÓN PESTAL POR SG'!I3="","",'PONDERACIÓN PESTAL POR SG'!I3)</f>
        <v>SEPA</v>
      </c>
      <c r="AI4" s="110" t="str">
        <f>IF('PONDERACIÓN PESTAL POR SG'!J3="","",'PONDERACIÓN PESTAL POR SG'!J3)</f>
        <v/>
      </c>
      <c r="AJ4" s="110" t="str">
        <f>IF('PONDERACIÓN PESTAL POR SG'!K3="","",'PONDERACIÓN PESTAL POR SG'!K3)</f>
        <v/>
      </c>
      <c r="AK4" s="111" t="str">
        <f>IF('PONDERACIÓN PESTAL POR SG'!L3="","",'PONDERACIÓN PESTAL POR SG'!L3)</f>
        <v/>
      </c>
      <c r="AL4" s="203" t="s">
        <v>29</v>
      </c>
      <c r="AM4" s="204"/>
      <c r="AN4" s="106" t="str">
        <f>IF('PONDERACIÓN PESTAL POR SG'!C3="","",'PONDERACIÓN PESTAL POR SG'!C3)</f>
        <v>SGC</v>
      </c>
      <c r="AO4" s="107" t="str">
        <f>IF('PONDERACIÓN PESTAL POR SG'!D3="","",'PONDERACIÓN PESTAL POR SG'!D3)</f>
        <v>SGA</v>
      </c>
      <c r="AP4" s="107" t="str">
        <f>IF('PONDERACIÓN PESTAL POR SG'!E3="","",'PONDERACIÓN PESTAL POR SG'!E3)</f>
        <v>SSST</v>
      </c>
      <c r="AQ4" s="107" t="str">
        <f>IF('PONDERACIÓN PESTAL POR SG'!F3="","",'PONDERACIÓN PESTAL POR SG'!F3)</f>
        <v>SSGI</v>
      </c>
      <c r="AR4" s="107" t="str">
        <f>IF('PONDERACIÓN PESTAL POR SG'!G3="","",'PONDERACIÓN PESTAL POR SG'!G3)</f>
        <v>SIS LAB</v>
      </c>
      <c r="AS4" s="107" t="str">
        <f>IF('PONDERACIÓN PESTAL POR SG'!H3="","",'PONDERACIÓN PESTAL POR SG'!H3)</f>
        <v>SGD</v>
      </c>
      <c r="AT4" s="107" t="str">
        <f>IF('PONDERACIÓN PESTAL POR SG'!I3="","",'PONDERACIÓN PESTAL POR SG'!I3)</f>
        <v>SEPA</v>
      </c>
      <c r="AU4" s="107" t="str">
        <f>IF('PONDERACIÓN PESTAL POR SG'!J3="","",'PONDERACIÓN PESTAL POR SG'!J3)</f>
        <v/>
      </c>
      <c r="AV4" s="107" t="str">
        <f>IF('PONDERACIÓN PESTAL POR SG'!K3="","",'PONDERACIÓN PESTAL POR SG'!K3)</f>
        <v/>
      </c>
      <c r="AW4" s="108" t="str">
        <f>IF('PONDERACIÓN PESTAL POR SG'!L3="","",'PONDERACIÓN PESTAL POR SG'!L3)</f>
        <v/>
      </c>
    </row>
    <row r="5" spans="1:49" s="121" customFormat="1" ht="68.25" customHeight="1" x14ac:dyDescent="0.25">
      <c r="A5" s="201" t="s">
        <v>6</v>
      </c>
      <c r="B5" s="113">
        <f>IFERROR(IF(C5="","",1),"")</f>
        <v>1</v>
      </c>
      <c r="C5" s="114" t="s">
        <v>7</v>
      </c>
      <c r="D5" s="115">
        <v>3</v>
      </c>
      <c r="E5" s="116"/>
      <c r="F5" s="116"/>
      <c r="G5" s="116"/>
      <c r="H5" s="116"/>
      <c r="I5" s="116"/>
      <c r="J5" s="116"/>
      <c r="K5" s="116"/>
      <c r="L5" s="116"/>
      <c r="M5" s="117"/>
      <c r="N5" s="113">
        <f>IFERROR(IF(O5="","",1),"")</f>
        <v>1</v>
      </c>
      <c r="O5" s="129" t="s">
        <v>8</v>
      </c>
      <c r="P5" s="115">
        <v>3</v>
      </c>
      <c r="Q5" s="116"/>
      <c r="R5" s="116"/>
      <c r="S5" s="116"/>
      <c r="T5" s="116"/>
      <c r="U5" s="116"/>
      <c r="V5" s="116"/>
      <c r="W5" s="116"/>
      <c r="X5" s="116"/>
      <c r="Y5" s="117"/>
      <c r="Z5" s="113">
        <f>IFERROR(IF(AA5="","",1),"")</f>
        <v>1</v>
      </c>
      <c r="AA5" s="169" t="s">
        <v>106</v>
      </c>
      <c r="AB5" s="115">
        <v>2</v>
      </c>
      <c r="AC5" s="116"/>
      <c r="AD5" s="116"/>
      <c r="AE5" s="116"/>
      <c r="AF5" s="116"/>
      <c r="AG5" s="116"/>
      <c r="AH5" s="116"/>
      <c r="AI5" s="116"/>
      <c r="AJ5" s="116"/>
      <c r="AK5" s="117"/>
      <c r="AL5" s="119">
        <f>IFERROR(IF(AM5="","",1),"")</f>
        <v>1</v>
      </c>
      <c r="AM5" s="114" t="s">
        <v>114</v>
      </c>
      <c r="AN5" s="115">
        <v>2</v>
      </c>
      <c r="AO5" s="116"/>
      <c r="AP5" s="116"/>
      <c r="AQ5" s="116"/>
      <c r="AR5" s="116"/>
      <c r="AS5" s="116"/>
      <c r="AT5" s="116"/>
      <c r="AU5" s="116"/>
      <c r="AV5" s="116"/>
      <c r="AW5" s="117"/>
    </row>
    <row r="6" spans="1:49" s="121" customFormat="1" ht="111.75" customHeight="1" x14ac:dyDescent="0.25">
      <c r="A6" s="202"/>
      <c r="B6" s="122">
        <f>IFERROR(IF(C6="","",B5+1),"")</f>
        <v>2</v>
      </c>
      <c r="C6" s="99" t="s">
        <v>82</v>
      </c>
      <c r="D6" s="123">
        <v>3</v>
      </c>
      <c r="E6" s="124"/>
      <c r="F6" s="124"/>
      <c r="G6" s="124"/>
      <c r="H6" s="124"/>
      <c r="I6" s="124"/>
      <c r="J6" s="124"/>
      <c r="K6" s="124"/>
      <c r="L6" s="124"/>
      <c r="M6" s="125"/>
      <c r="N6" s="122">
        <f>IFERROR(IF(O6="","",N5+1),"")</f>
        <v>2</v>
      </c>
      <c r="O6" s="171" t="s">
        <v>108</v>
      </c>
      <c r="P6" s="123">
        <v>3</v>
      </c>
      <c r="Q6" s="124"/>
      <c r="R6" s="124"/>
      <c r="S6" s="124"/>
      <c r="T6" s="124"/>
      <c r="U6" s="124"/>
      <c r="V6" s="124"/>
      <c r="W6" s="124"/>
      <c r="X6" s="124"/>
      <c r="Y6" s="125"/>
      <c r="Z6" s="122">
        <f>IFERROR(IF(AA6="","",Z5+1),"")</f>
        <v>2</v>
      </c>
      <c r="AA6" s="166" t="s">
        <v>122</v>
      </c>
      <c r="AB6" s="123">
        <v>3</v>
      </c>
      <c r="AC6" s="124"/>
      <c r="AD6" s="124"/>
      <c r="AE6" s="124"/>
      <c r="AF6" s="124"/>
      <c r="AG6" s="124"/>
      <c r="AH6" s="124"/>
      <c r="AI6" s="124"/>
      <c r="AJ6" s="124"/>
      <c r="AK6" s="125"/>
      <c r="AL6" s="127">
        <f>IFERROR(IF(AM6="","",AL5+1),"")</f>
        <v>2</v>
      </c>
      <c r="AM6" s="12" t="s">
        <v>155</v>
      </c>
      <c r="AN6" s="123">
        <v>2</v>
      </c>
      <c r="AO6" s="124"/>
      <c r="AP6" s="124"/>
      <c r="AQ6" s="124"/>
      <c r="AR6" s="124"/>
      <c r="AS6" s="124"/>
      <c r="AT6" s="124"/>
      <c r="AU6" s="124"/>
      <c r="AV6" s="124"/>
      <c r="AW6" s="125"/>
    </row>
    <row r="7" spans="1:49" s="121" customFormat="1" ht="102" customHeight="1" x14ac:dyDescent="0.25">
      <c r="A7" s="202"/>
      <c r="B7" s="122">
        <f t="shared" ref="B7:B16" si="0">IFERROR(IF(C7="","",B6+1),"")</f>
        <v>3</v>
      </c>
      <c r="C7" s="99" t="s">
        <v>83</v>
      </c>
      <c r="D7" s="123">
        <v>3</v>
      </c>
      <c r="E7" s="124"/>
      <c r="F7" s="124"/>
      <c r="G7" s="124"/>
      <c r="H7" s="124"/>
      <c r="I7" s="124"/>
      <c r="J7" s="124"/>
      <c r="K7" s="124"/>
      <c r="L7" s="124"/>
      <c r="M7" s="125"/>
      <c r="N7" s="122">
        <f>IFERROR(IF(O7="","",N6+1),"")</f>
        <v>3</v>
      </c>
      <c r="O7" s="173" t="s">
        <v>120</v>
      </c>
      <c r="P7" s="123">
        <v>3</v>
      </c>
      <c r="Q7" s="124"/>
      <c r="R7" s="124"/>
      <c r="S7" s="124"/>
      <c r="T7" s="124"/>
      <c r="U7" s="124"/>
      <c r="V7" s="124"/>
      <c r="W7" s="124"/>
      <c r="X7" s="124"/>
      <c r="Y7" s="125"/>
      <c r="Z7" s="122">
        <f t="shared" ref="Z7:Z16" si="1">IFERROR(IF(AA7="","",Z6+1),"")</f>
        <v>3</v>
      </c>
      <c r="AA7" s="170" t="s">
        <v>118</v>
      </c>
      <c r="AB7" s="123">
        <v>3</v>
      </c>
      <c r="AC7" s="124"/>
      <c r="AD7" s="124"/>
      <c r="AE7" s="124"/>
      <c r="AF7" s="124"/>
      <c r="AG7" s="124"/>
      <c r="AH7" s="124"/>
      <c r="AI7" s="124"/>
      <c r="AJ7" s="124"/>
      <c r="AK7" s="125"/>
      <c r="AL7" s="127" t="str">
        <f>IFERROR(IF(AM7="","",AL6+1),"")</f>
        <v/>
      </c>
      <c r="AM7" s="129"/>
      <c r="AN7" s="123"/>
      <c r="AO7" s="124"/>
      <c r="AP7" s="124"/>
      <c r="AQ7" s="124"/>
      <c r="AR7" s="124"/>
      <c r="AS7" s="124"/>
      <c r="AT7" s="124"/>
      <c r="AU7" s="124"/>
      <c r="AV7" s="124"/>
      <c r="AW7" s="125"/>
    </row>
    <row r="8" spans="1:49" s="121" customFormat="1" ht="46.5" customHeight="1" x14ac:dyDescent="0.25">
      <c r="A8" s="202"/>
      <c r="B8" s="122">
        <f t="shared" si="0"/>
        <v>4</v>
      </c>
      <c r="C8" s="99" t="s">
        <v>84</v>
      </c>
      <c r="D8" s="123">
        <v>2</v>
      </c>
      <c r="E8" s="124"/>
      <c r="F8" s="124"/>
      <c r="G8" s="124"/>
      <c r="H8" s="124"/>
      <c r="I8" s="124"/>
      <c r="J8" s="124"/>
      <c r="K8" s="124"/>
      <c r="L8" s="124"/>
      <c r="M8" s="125"/>
      <c r="N8" s="122">
        <f>IFERROR(IF(O8="","",N7+1),"")</f>
        <v>4</v>
      </c>
      <c r="O8" s="99" t="s">
        <v>123</v>
      </c>
      <c r="P8" s="123">
        <v>3</v>
      </c>
      <c r="Q8" s="124"/>
      <c r="R8" s="124"/>
      <c r="S8" s="124"/>
      <c r="T8" s="124"/>
      <c r="U8" s="124"/>
      <c r="V8" s="124"/>
      <c r="W8" s="124"/>
      <c r="X8" s="124"/>
      <c r="Y8" s="125"/>
      <c r="Z8" s="122">
        <f t="shared" si="1"/>
        <v>4</v>
      </c>
      <c r="AA8" s="166" t="s">
        <v>107</v>
      </c>
      <c r="AB8" s="123">
        <v>2</v>
      </c>
      <c r="AC8" s="124"/>
      <c r="AD8" s="124"/>
      <c r="AE8" s="124"/>
      <c r="AF8" s="124"/>
      <c r="AG8" s="124"/>
      <c r="AH8" s="124"/>
      <c r="AI8" s="124"/>
      <c r="AJ8" s="124"/>
      <c r="AK8" s="125"/>
      <c r="AL8" s="127" t="str">
        <f t="shared" ref="AL8:AL16" si="2">IFERROR(IF(AM8="","",AL7+1),"")</f>
        <v/>
      </c>
      <c r="AM8" s="12"/>
      <c r="AN8" s="123"/>
      <c r="AO8" s="124"/>
      <c r="AP8" s="124"/>
      <c r="AQ8" s="124"/>
      <c r="AR8" s="124"/>
      <c r="AS8" s="124"/>
      <c r="AT8" s="124"/>
      <c r="AU8" s="124"/>
      <c r="AV8" s="124"/>
      <c r="AW8" s="125"/>
    </row>
    <row r="9" spans="1:49" s="121" customFormat="1" ht="46.5" customHeight="1" x14ac:dyDescent="0.25">
      <c r="A9" s="202"/>
      <c r="B9" s="122" t="str">
        <f t="shared" si="0"/>
        <v/>
      </c>
      <c r="C9" s="128"/>
      <c r="D9" s="123"/>
      <c r="E9" s="124"/>
      <c r="F9" s="124"/>
      <c r="G9" s="124"/>
      <c r="H9" s="124"/>
      <c r="I9" s="124"/>
      <c r="J9" s="124"/>
      <c r="K9" s="124"/>
      <c r="L9" s="124"/>
      <c r="M9" s="125"/>
      <c r="N9" s="122">
        <f>IFERROR(IF(O9="","",N8+1),"")</f>
        <v>5</v>
      </c>
      <c r="O9" s="170" t="s">
        <v>108</v>
      </c>
      <c r="P9" s="123">
        <v>3</v>
      </c>
      <c r="Q9" s="124"/>
      <c r="R9" s="124"/>
      <c r="S9" s="124"/>
      <c r="T9" s="124"/>
      <c r="U9" s="124"/>
      <c r="V9" s="124"/>
      <c r="W9" s="124"/>
      <c r="X9" s="124"/>
      <c r="Y9" s="125"/>
      <c r="Z9" s="122">
        <f t="shared" si="1"/>
        <v>5</v>
      </c>
      <c r="AA9" s="166" t="s">
        <v>121</v>
      </c>
      <c r="AB9" s="123">
        <v>3</v>
      </c>
      <c r="AC9" s="124"/>
      <c r="AD9" s="124"/>
      <c r="AE9" s="124"/>
      <c r="AF9" s="124"/>
      <c r="AG9" s="124"/>
      <c r="AH9" s="124"/>
      <c r="AI9" s="124"/>
      <c r="AJ9" s="124"/>
      <c r="AK9" s="125"/>
      <c r="AL9" s="127" t="str">
        <f t="shared" si="2"/>
        <v/>
      </c>
      <c r="AM9" s="99"/>
      <c r="AN9" s="123"/>
      <c r="AO9" s="124"/>
      <c r="AP9" s="124"/>
      <c r="AQ9" s="124"/>
      <c r="AR9" s="124"/>
      <c r="AS9" s="124"/>
      <c r="AT9" s="124"/>
      <c r="AU9" s="124"/>
      <c r="AV9" s="124"/>
      <c r="AW9" s="125"/>
    </row>
    <row r="10" spans="1:49" s="121" customFormat="1" ht="70.5" customHeight="1" x14ac:dyDescent="0.25">
      <c r="A10" s="202"/>
      <c r="B10" s="122" t="str">
        <f t="shared" si="0"/>
        <v/>
      </c>
      <c r="C10" s="99"/>
      <c r="D10" s="123"/>
      <c r="E10" s="124"/>
      <c r="F10" s="124"/>
      <c r="G10" s="124"/>
      <c r="H10" s="124"/>
      <c r="I10" s="124"/>
      <c r="J10" s="124"/>
      <c r="K10" s="124"/>
      <c r="L10" s="124"/>
      <c r="M10" s="125"/>
      <c r="N10" s="122" t="str">
        <f t="shared" ref="N10:N16" si="3">IFERROR(IF(O10="","",N9+1),"")</f>
        <v/>
      </c>
      <c r="O10" s="99"/>
      <c r="P10" s="123"/>
      <c r="Q10" s="124"/>
      <c r="R10" s="124"/>
      <c r="S10" s="124"/>
      <c r="T10" s="124"/>
      <c r="U10" s="124"/>
      <c r="V10" s="124"/>
      <c r="W10" s="124"/>
      <c r="X10" s="124"/>
      <c r="Y10" s="125"/>
      <c r="Z10" s="122"/>
      <c r="AA10" s="166"/>
      <c r="AB10" s="123"/>
      <c r="AC10" s="124"/>
      <c r="AD10" s="124"/>
      <c r="AE10" s="124"/>
      <c r="AF10" s="124"/>
      <c r="AG10" s="124"/>
      <c r="AH10" s="124"/>
      <c r="AI10" s="124"/>
      <c r="AJ10" s="124"/>
      <c r="AK10" s="125"/>
      <c r="AL10" s="127" t="str">
        <f t="shared" si="2"/>
        <v/>
      </c>
      <c r="AM10" s="99"/>
      <c r="AN10" s="123"/>
      <c r="AO10" s="124"/>
      <c r="AP10" s="124"/>
      <c r="AQ10" s="124"/>
      <c r="AR10" s="124"/>
      <c r="AS10" s="124"/>
      <c r="AT10" s="124"/>
      <c r="AU10" s="124"/>
      <c r="AV10" s="124"/>
      <c r="AW10" s="125"/>
    </row>
    <row r="11" spans="1:49" s="121" customFormat="1" ht="46.5" customHeight="1" x14ac:dyDescent="0.25">
      <c r="A11" s="202"/>
      <c r="B11" s="122" t="str">
        <f t="shared" si="0"/>
        <v/>
      </c>
      <c r="C11" s="99"/>
      <c r="D11" s="123"/>
      <c r="E11" s="124"/>
      <c r="F11" s="124"/>
      <c r="G11" s="124"/>
      <c r="H11" s="124"/>
      <c r="I11" s="124"/>
      <c r="J11" s="124"/>
      <c r="K11" s="124"/>
      <c r="L11" s="124"/>
      <c r="M11" s="125"/>
      <c r="N11" s="122" t="str">
        <f t="shared" si="3"/>
        <v/>
      </c>
      <c r="O11" s="99"/>
      <c r="P11" s="123"/>
      <c r="Q11" s="124"/>
      <c r="R11" s="124"/>
      <c r="S11" s="124"/>
      <c r="T11" s="124"/>
      <c r="U11" s="124"/>
      <c r="V11" s="124"/>
      <c r="W11" s="124"/>
      <c r="X11" s="124"/>
      <c r="Y11" s="125"/>
      <c r="Z11" s="122" t="str">
        <f>IFERROR(IF(AA11="","",Z10+1),"")</f>
        <v/>
      </c>
      <c r="AA11" s="170"/>
      <c r="AB11" s="123"/>
      <c r="AC11" s="124"/>
      <c r="AD11" s="124"/>
      <c r="AE11" s="124"/>
      <c r="AF11" s="124"/>
      <c r="AG11" s="124"/>
      <c r="AH11" s="124"/>
      <c r="AI11" s="124"/>
      <c r="AJ11" s="124"/>
      <c r="AK11" s="125"/>
      <c r="AL11" s="127" t="str">
        <f t="shared" si="2"/>
        <v/>
      </c>
      <c r="AM11" s="99"/>
      <c r="AN11" s="123"/>
      <c r="AO11" s="124"/>
      <c r="AP11" s="124"/>
      <c r="AQ11" s="124"/>
      <c r="AR11" s="124"/>
      <c r="AS11" s="124"/>
      <c r="AT11" s="124"/>
      <c r="AU11" s="124"/>
      <c r="AV11" s="124"/>
      <c r="AW11" s="125"/>
    </row>
    <row r="12" spans="1:49" s="121" customFormat="1" ht="46.5" customHeight="1" thickBot="1" x14ac:dyDescent="0.3">
      <c r="A12" s="202"/>
      <c r="B12" s="122" t="str">
        <f t="shared" si="0"/>
        <v/>
      </c>
      <c r="C12" s="129"/>
      <c r="D12" s="123"/>
      <c r="E12" s="124"/>
      <c r="F12" s="124"/>
      <c r="G12" s="124"/>
      <c r="H12" s="124"/>
      <c r="I12" s="124"/>
      <c r="J12" s="124"/>
      <c r="K12" s="124"/>
      <c r="L12" s="124"/>
      <c r="M12" s="125"/>
      <c r="N12" s="122" t="str">
        <f t="shared" si="3"/>
        <v/>
      </c>
      <c r="O12" s="99"/>
      <c r="P12" s="123"/>
      <c r="Q12" s="124"/>
      <c r="R12" s="124"/>
      <c r="S12" s="124"/>
      <c r="T12" s="124"/>
      <c r="U12" s="124"/>
      <c r="V12" s="124"/>
      <c r="W12" s="124"/>
      <c r="X12" s="124"/>
      <c r="Y12" s="125"/>
      <c r="Z12" s="122" t="str">
        <f>IFERROR(IF(AA10="","",Z11+1),"")</f>
        <v/>
      </c>
      <c r="AB12" s="123"/>
      <c r="AC12" s="124"/>
      <c r="AD12" s="124"/>
      <c r="AE12" s="124"/>
      <c r="AF12" s="124"/>
      <c r="AG12" s="124"/>
      <c r="AH12" s="124"/>
      <c r="AI12" s="124"/>
      <c r="AJ12" s="124"/>
      <c r="AK12" s="125"/>
      <c r="AL12" s="127" t="str">
        <f t="shared" si="2"/>
        <v/>
      </c>
      <c r="AM12" s="99"/>
      <c r="AN12" s="123"/>
      <c r="AO12" s="124"/>
      <c r="AP12" s="124"/>
      <c r="AQ12" s="124"/>
      <c r="AR12" s="124"/>
      <c r="AS12" s="124"/>
      <c r="AT12" s="124"/>
      <c r="AU12" s="124"/>
      <c r="AV12" s="124"/>
      <c r="AW12" s="125"/>
    </row>
    <row r="13" spans="1:49" s="121" customFormat="1" ht="46.5" customHeight="1" x14ac:dyDescent="0.25">
      <c r="A13" s="202"/>
      <c r="B13" s="122" t="str">
        <f>IFERROR(IF(C13="","",B12+1),"")</f>
        <v/>
      </c>
      <c r="C13" s="120"/>
      <c r="D13" s="130"/>
      <c r="E13" s="131"/>
      <c r="F13" s="131"/>
      <c r="G13" s="131"/>
      <c r="H13" s="131"/>
      <c r="I13" s="131"/>
      <c r="J13" s="131"/>
      <c r="K13" s="131"/>
      <c r="L13" s="131"/>
      <c r="M13" s="132"/>
      <c r="N13" s="122" t="str">
        <f t="shared" si="3"/>
        <v/>
      </c>
      <c r="O13" s="133"/>
      <c r="P13" s="130"/>
      <c r="Q13" s="131"/>
      <c r="R13" s="131"/>
      <c r="S13" s="131"/>
      <c r="T13" s="131"/>
      <c r="U13" s="131"/>
      <c r="V13" s="131"/>
      <c r="W13" s="131"/>
      <c r="X13" s="131"/>
      <c r="Y13" s="132"/>
      <c r="Z13" s="122" t="str">
        <f t="shared" si="1"/>
        <v/>
      </c>
      <c r="AA13" s="134"/>
      <c r="AB13" s="130"/>
      <c r="AC13" s="131"/>
      <c r="AD13" s="131"/>
      <c r="AE13" s="131"/>
      <c r="AF13" s="131"/>
      <c r="AG13" s="131"/>
      <c r="AH13" s="131"/>
      <c r="AI13" s="131"/>
      <c r="AJ13" s="131"/>
      <c r="AK13" s="132"/>
      <c r="AL13" s="127" t="str">
        <f t="shared" si="2"/>
        <v/>
      </c>
      <c r="AM13" s="133"/>
      <c r="AN13" s="130"/>
      <c r="AO13" s="131"/>
      <c r="AP13" s="131"/>
      <c r="AQ13" s="131"/>
      <c r="AR13" s="131"/>
      <c r="AS13" s="131"/>
      <c r="AT13" s="131"/>
      <c r="AU13" s="131"/>
      <c r="AV13" s="131"/>
      <c r="AW13" s="132"/>
    </row>
    <row r="14" spans="1:49" s="121" customFormat="1" ht="46.5" customHeight="1" x14ac:dyDescent="0.25">
      <c r="A14" s="202"/>
      <c r="B14" s="122" t="str">
        <f t="shared" si="0"/>
        <v/>
      </c>
      <c r="C14" s="133"/>
      <c r="D14" s="130"/>
      <c r="E14" s="131"/>
      <c r="F14" s="131"/>
      <c r="G14" s="131"/>
      <c r="H14" s="131"/>
      <c r="I14" s="131"/>
      <c r="J14" s="131"/>
      <c r="K14" s="131"/>
      <c r="L14" s="131"/>
      <c r="M14" s="132"/>
      <c r="N14" s="122" t="str">
        <f>IFERROR(IF(O14="","",N12+1),"")</f>
        <v/>
      </c>
      <c r="O14" s="133"/>
      <c r="P14" s="130"/>
      <c r="Q14" s="131"/>
      <c r="R14" s="131"/>
      <c r="S14" s="131"/>
      <c r="T14" s="131"/>
      <c r="U14" s="131"/>
      <c r="V14" s="131"/>
      <c r="W14" s="131"/>
      <c r="X14" s="131"/>
      <c r="Y14" s="132"/>
      <c r="Z14" s="122" t="str">
        <f>IFERROR(IF(AA14="","",Z12+1),"")</f>
        <v/>
      </c>
      <c r="AA14" s="134"/>
      <c r="AB14" s="130"/>
      <c r="AC14" s="131"/>
      <c r="AD14" s="131"/>
      <c r="AE14" s="131"/>
      <c r="AF14" s="131"/>
      <c r="AG14" s="131"/>
      <c r="AH14" s="131"/>
      <c r="AI14" s="131"/>
      <c r="AJ14" s="131"/>
      <c r="AK14" s="132"/>
      <c r="AL14" s="127" t="str">
        <f>IFERROR(IF(AM14="","",AL12+1),"")</f>
        <v/>
      </c>
      <c r="AM14" s="133"/>
      <c r="AN14" s="130"/>
      <c r="AO14" s="131"/>
      <c r="AP14" s="131"/>
      <c r="AQ14" s="131"/>
      <c r="AR14" s="131"/>
      <c r="AS14" s="131"/>
      <c r="AT14" s="131"/>
      <c r="AU14" s="131"/>
      <c r="AV14" s="131"/>
      <c r="AW14" s="132"/>
    </row>
    <row r="15" spans="1:49" s="121" customFormat="1" ht="46.5" customHeight="1" x14ac:dyDescent="0.25">
      <c r="A15" s="202"/>
      <c r="B15" s="122" t="str">
        <f t="shared" si="0"/>
        <v/>
      </c>
      <c r="C15" s="133"/>
      <c r="D15" s="130"/>
      <c r="E15" s="131"/>
      <c r="F15" s="131"/>
      <c r="G15" s="131"/>
      <c r="H15" s="131"/>
      <c r="I15" s="131"/>
      <c r="J15" s="131"/>
      <c r="K15" s="131"/>
      <c r="L15" s="131"/>
      <c r="M15" s="132"/>
      <c r="N15" s="122" t="str">
        <f>IFERROR(IF(O15="","",N13+1),"")</f>
        <v/>
      </c>
      <c r="O15" s="133"/>
      <c r="P15" s="130"/>
      <c r="Q15" s="131"/>
      <c r="R15" s="131"/>
      <c r="S15" s="131"/>
      <c r="T15" s="131"/>
      <c r="U15" s="131"/>
      <c r="V15" s="131"/>
      <c r="W15" s="131"/>
      <c r="X15" s="131"/>
      <c r="Y15" s="132"/>
      <c r="Z15" s="122" t="str">
        <f>IFERROR(IF(AA15="","",Z13+1),"")</f>
        <v/>
      </c>
      <c r="AA15" s="134"/>
      <c r="AB15" s="130"/>
      <c r="AC15" s="131"/>
      <c r="AD15" s="131"/>
      <c r="AE15" s="131"/>
      <c r="AF15" s="131"/>
      <c r="AG15" s="131"/>
      <c r="AH15" s="131"/>
      <c r="AI15" s="131"/>
      <c r="AJ15" s="131"/>
      <c r="AK15" s="132"/>
      <c r="AL15" s="127" t="str">
        <f>IFERROR(IF(AM15="","",AL13+1),"")</f>
        <v/>
      </c>
      <c r="AM15" s="133"/>
      <c r="AN15" s="130"/>
      <c r="AO15" s="131"/>
      <c r="AP15" s="131"/>
      <c r="AQ15" s="131"/>
      <c r="AR15" s="131"/>
      <c r="AS15" s="131"/>
      <c r="AT15" s="131"/>
      <c r="AU15" s="131"/>
      <c r="AV15" s="131"/>
      <c r="AW15" s="132"/>
    </row>
    <row r="16" spans="1:49" s="121" customFormat="1" ht="46.5" customHeight="1" thickBot="1" x14ac:dyDescent="0.3">
      <c r="A16" s="202"/>
      <c r="B16" s="122" t="str">
        <f t="shared" si="0"/>
        <v/>
      </c>
      <c r="C16" s="133"/>
      <c r="D16" s="130"/>
      <c r="E16" s="131"/>
      <c r="F16" s="131"/>
      <c r="G16" s="131"/>
      <c r="H16" s="131"/>
      <c r="I16" s="131"/>
      <c r="J16" s="131"/>
      <c r="K16" s="131"/>
      <c r="L16" s="131"/>
      <c r="M16" s="132"/>
      <c r="N16" s="122" t="str">
        <f t="shared" si="3"/>
        <v/>
      </c>
      <c r="O16" s="133"/>
      <c r="P16" s="130"/>
      <c r="Q16" s="131"/>
      <c r="R16" s="131"/>
      <c r="S16" s="131"/>
      <c r="T16" s="131"/>
      <c r="U16" s="131"/>
      <c r="V16" s="131"/>
      <c r="W16" s="131"/>
      <c r="X16" s="131"/>
      <c r="Y16" s="132"/>
      <c r="Z16" s="122" t="str">
        <f t="shared" si="1"/>
        <v/>
      </c>
      <c r="AA16" s="134"/>
      <c r="AB16" s="130"/>
      <c r="AC16" s="131"/>
      <c r="AD16" s="131"/>
      <c r="AE16" s="131"/>
      <c r="AF16" s="131"/>
      <c r="AG16" s="131"/>
      <c r="AH16" s="131"/>
      <c r="AI16" s="131"/>
      <c r="AJ16" s="131"/>
      <c r="AK16" s="132"/>
      <c r="AL16" s="127" t="str">
        <f t="shared" si="2"/>
        <v/>
      </c>
      <c r="AM16" s="133"/>
      <c r="AN16" s="130"/>
      <c r="AO16" s="131"/>
      <c r="AP16" s="131"/>
      <c r="AQ16" s="131"/>
      <c r="AR16" s="131"/>
      <c r="AS16" s="131"/>
      <c r="AT16" s="131"/>
      <c r="AU16" s="131"/>
      <c r="AV16" s="131"/>
      <c r="AW16" s="132"/>
    </row>
    <row r="17" spans="1:49" s="121" customFormat="1" ht="78.75" customHeight="1" x14ac:dyDescent="0.25">
      <c r="A17" s="198" t="s">
        <v>9</v>
      </c>
      <c r="B17" s="113">
        <f>IFERROR(IF(C17="","",1),"")</f>
        <v>1</v>
      </c>
      <c r="C17" s="120" t="s">
        <v>85</v>
      </c>
      <c r="D17" s="115">
        <v>3</v>
      </c>
      <c r="E17" s="116"/>
      <c r="F17" s="116"/>
      <c r="G17" s="116"/>
      <c r="H17" s="116"/>
      <c r="I17" s="116"/>
      <c r="J17" s="116"/>
      <c r="K17" s="116"/>
      <c r="L17" s="116"/>
      <c r="M17" s="117"/>
      <c r="N17" s="113" t="str">
        <f>IFERROR(IF(O17="","",1),"")</f>
        <v/>
      </c>
      <c r="O17" s="172"/>
      <c r="P17" s="115"/>
      <c r="Q17" s="116"/>
      <c r="R17" s="116"/>
      <c r="S17" s="116"/>
      <c r="T17" s="116"/>
      <c r="U17" s="116"/>
      <c r="V17" s="116"/>
      <c r="W17" s="116"/>
      <c r="X17" s="116"/>
      <c r="Y17" s="117"/>
      <c r="Z17" s="113">
        <f>IFERROR(IF(AA17="","",1),"")</f>
        <v>1</v>
      </c>
      <c r="AA17" s="175" t="s">
        <v>124</v>
      </c>
      <c r="AB17" s="115">
        <v>2</v>
      </c>
      <c r="AC17" s="116"/>
      <c r="AD17" s="116"/>
      <c r="AE17" s="116"/>
      <c r="AF17" s="116"/>
      <c r="AG17" s="116"/>
      <c r="AH17" s="116"/>
      <c r="AI17" s="116"/>
      <c r="AJ17" s="116"/>
      <c r="AK17" s="117"/>
      <c r="AL17" s="119">
        <f>IFERROR(IF(AM17="","",1),"")</f>
        <v>1</v>
      </c>
      <c r="AM17" s="168" t="s">
        <v>115</v>
      </c>
      <c r="AN17" s="115">
        <v>1</v>
      </c>
      <c r="AO17" s="116"/>
      <c r="AP17" s="116"/>
      <c r="AQ17" s="116"/>
      <c r="AR17" s="116"/>
      <c r="AS17" s="116"/>
      <c r="AT17" s="116"/>
      <c r="AU17" s="116"/>
      <c r="AV17" s="116"/>
      <c r="AW17" s="117"/>
    </row>
    <row r="18" spans="1:49" s="121" customFormat="1" ht="81.75" customHeight="1" x14ac:dyDescent="0.25">
      <c r="A18" s="199"/>
      <c r="B18" s="122" t="str">
        <f>IFERROR(IF(C18="","",B17+1),"")</f>
        <v/>
      </c>
      <c r="C18" s="174"/>
      <c r="D18" s="123"/>
      <c r="E18" s="124"/>
      <c r="F18" s="124"/>
      <c r="G18" s="124"/>
      <c r="H18" s="124"/>
      <c r="I18" s="124"/>
      <c r="J18" s="124"/>
      <c r="K18" s="124"/>
      <c r="L18" s="124"/>
      <c r="M18" s="125"/>
      <c r="N18" s="122" t="str">
        <f>IFERROR(IF(O18="","",N17+1),"")</f>
        <v/>
      </c>
      <c r="O18" s="136"/>
      <c r="P18" s="123"/>
      <c r="Q18" s="124"/>
      <c r="R18" s="124"/>
      <c r="S18" s="124"/>
      <c r="T18" s="124"/>
      <c r="U18" s="124"/>
      <c r="V18" s="124"/>
      <c r="W18" s="124"/>
      <c r="X18" s="124"/>
      <c r="Y18" s="125"/>
      <c r="Z18" s="122">
        <f>IFERROR(IF(AA18="","",Z17+1),"")</f>
        <v>2</v>
      </c>
      <c r="AA18" s="175" t="s">
        <v>140</v>
      </c>
      <c r="AB18" s="123">
        <v>3</v>
      </c>
      <c r="AC18" s="124"/>
      <c r="AD18" s="124"/>
      <c r="AE18" s="124"/>
      <c r="AF18" s="124"/>
      <c r="AG18" s="124"/>
      <c r="AH18" s="124"/>
      <c r="AI18" s="124"/>
      <c r="AJ18" s="124"/>
      <c r="AK18" s="125"/>
      <c r="AL18" s="127">
        <f>IFERROR(IF(AM18="","",AL17+1),"")</f>
        <v>2</v>
      </c>
      <c r="AM18" s="129" t="s">
        <v>156</v>
      </c>
      <c r="AN18" s="123">
        <v>2</v>
      </c>
      <c r="AO18" s="124"/>
      <c r="AP18" s="124"/>
      <c r="AQ18" s="124"/>
      <c r="AR18" s="124"/>
      <c r="AS18" s="124"/>
      <c r="AT18" s="124"/>
      <c r="AU18" s="124"/>
      <c r="AV18" s="124"/>
      <c r="AW18" s="125"/>
    </row>
    <row r="19" spans="1:49" s="121" customFormat="1" ht="46.5" customHeight="1" x14ac:dyDescent="0.25">
      <c r="A19" s="199"/>
      <c r="B19" s="122" t="str">
        <f t="shared" ref="B19:B28" si="4">IFERROR(IF(C19="","",B18+1),"")</f>
        <v/>
      </c>
      <c r="C19" s="81"/>
      <c r="D19" s="123"/>
      <c r="E19" s="124"/>
      <c r="F19" s="124"/>
      <c r="G19" s="124"/>
      <c r="H19" s="124"/>
      <c r="I19" s="124"/>
      <c r="J19" s="124"/>
      <c r="K19" s="124"/>
      <c r="L19" s="124"/>
      <c r="M19" s="125"/>
      <c r="N19" s="122" t="str">
        <f t="shared" ref="N19:N28" si="5">IFERROR(IF(O19="","",N18+1),"")</f>
        <v/>
      </c>
      <c r="O19" s="136"/>
      <c r="P19" s="123"/>
      <c r="Q19" s="124"/>
      <c r="R19" s="124"/>
      <c r="S19" s="124"/>
      <c r="T19" s="124"/>
      <c r="U19" s="124"/>
      <c r="V19" s="124"/>
      <c r="W19" s="124"/>
      <c r="X19" s="124"/>
      <c r="Y19" s="125"/>
      <c r="Z19" s="122" t="str">
        <f t="shared" ref="Z19:Z28" si="6">IFERROR(IF(AA19="","",Z18+1),"")</f>
        <v/>
      </c>
      <c r="AA19" s="126"/>
      <c r="AB19" s="123"/>
      <c r="AC19" s="124"/>
      <c r="AD19" s="124"/>
      <c r="AE19" s="124"/>
      <c r="AF19" s="124"/>
      <c r="AG19" s="124"/>
      <c r="AH19" s="124"/>
      <c r="AI19" s="124"/>
      <c r="AJ19" s="124"/>
      <c r="AK19" s="125"/>
      <c r="AL19" s="127" t="str">
        <f t="shared" ref="AL19:AL28" si="7">IFERROR(IF(AM19="","",AL18+1),"")</f>
        <v/>
      </c>
      <c r="AM19" s="99"/>
      <c r="AN19" s="123"/>
      <c r="AO19" s="124"/>
      <c r="AP19" s="124"/>
      <c r="AQ19" s="124"/>
      <c r="AR19" s="124"/>
      <c r="AS19" s="124"/>
      <c r="AT19" s="124"/>
      <c r="AU19" s="124"/>
      <c r="AV19" s="124"/>
      <c r="AW19" s="125"/>
    </row>
    <row r="20" spans="1:49" s="121" customFormat="1" ht="46.5" customHeight="1" x14ac:dyDescent="0.25">
      <c r="A20" s="199"/>
      <c r="B20" s="122" t="str">
        <f t="shared" si="4"/>
        <v/>
      </c>
      <c r="C20" s="136"/>
      <c r="D20" s="123"/>
      <c r="E20" s="124"/>
      <c r="F20" s="124"/>
      <c r="G20" s="124"/>
      <c r="H20" s="124"/>
      <c r="I20" s="124"/>
      <c r="J20" s="124"/>
      <c r="K20" s="124"/>
      <c r="L20" s="124"/>
      <c r="M20" s="125"/>
      <c r="N20" s="122" t="str">
        <f t="shared" si="5"/>
        <v/>
      </c>
      <c r="O20" s="137"/>
      <c r="P20" s="123"/>
      <c r="Q20" s="124"/>
      <c r="R20" s="124"/>
      <c r="S20" s="124"/>
      <c r="T20" s="124"/>
      <c r="U20" s="124"/>
      <c r="V20" s="124"/>
      <c r="W20" s="124"/>
      <c r="X20" s="124"/>
      <c r="Y20" s="125"/>
      <c r="Z20" s="122" t="str">
        <f t="shared" si="6"/>
        <v/>
      </c>
      <c r="AA20" s="126"/>
      <c r="AB20" s="123"/>
      <c r="AC20" s="124"/>
      <c r="AD20" s="124"/>
      <c r="AE20" s="124"/>
      <c r="AF20" s="124"/>
      <c r="AG20" s="124"/>
      <c r="AH20" s="124"/>
      <c r="AI20" s="124"/>
      <c r="AJ20" s="124"/>
      <c r="AK20" s="125"/>
      <c r="AL20" s="127" t="str">
        <f t="shared" si="7"/>
        <v/>
      </c>
      <c r="AM20" s="99"/>
      <c r="AN20" s="123"/>
      <c r="AO20" s="124"/>
      <c r="AP20" s="124"/>
      <c r="AQ20" s="124"/>
      <c r="AR20" s="124"/>
      <c r="AS20" s="124"/>
      <c r="AT20" s="124"/>
      <c r="AU20" s="124"/>
      <c r="AV20" s="124"/>
      <c r="AW20" s="125"/>
    </row>
    <row r="21" spans="1:49" s="121" customFormat="1" ht="46.5" customHeight="1" x14ac:dyDescent="0.25">
      <c r="A21" s="199"/>
      <c r="B21" s="122" t="str">
        <f t="shared" si="4"/>
        <v/>
      </c>
      <c r="C21" s="136"/>
      <c r="D21" s="123"/>
      <c r="E21" s="124"/>
      <c r="F21" s="124"/>
      <c r="G21" s="124"/>
      <c r="H21" s="124"/>
      <c r="I21" s="124"/>
      <c r="J21" s="124"/>
      <c r="K21" s="124"/>
      <c r="L21" s="124"/>
      <c r="M21" s="125"/>
      <c r="N21" s="122" t="str">
        <f t="shared" si="5"/>
        <v/>
      </c>
      <c r="O21" s="137"/>
      <c r="P21" s="123"/>
      <c r="Q21" s="124"/>
      <c r="R21" s="124"/>
      <c r="S21" s="124"/>
      <c r="T21" s="124"/>
      <c r="U21" s="124"/>
      <c r="V21" s="124"/>
      <c r="W21" s="124"/>
      <c r="X21" s="124"/>
      <c r="Y21" s="125"/>
      <c r="Z21" s="122" t="str">
        <f t="shared" si="6"/>
        <v/>
      </c>
      <c r="AA21" s="126"/>
      <c r="AB21" s="123"/>
      <c r="AC21" s="124"/>
      <c r="AD21" s="124"/>
      <c r="AE21" s="124"/>
      <c r="AF21" s="124"/>
      <c r="AG21" s="124"/>
      <c r="AH21" s="124"/>
      <c r="AI21" s="124"/>
      <c r="AJ21" s="124"/>
      <c r="AK21" s="125"/>
      <c r="AL21" s="127" t="str">
        <f t="shared" si="7"/>
        <v/>
      </c>
      <c r="AM21" s="99"/>
      <c r="AN21" s="123"/>
      <c r="AO21" s="124"/>
      <c r="AP21" s="124"/>
      <c r="AQ21" s="124"/>
      <c r="AR21" s="124"/>
      <c r="AS21" s="124"/>
      <c r="AT21" s="124"/>
      <c r="AU21" s="124"/>
      <c r="AV21" s="124"/>
      <c r="AW21" s="125"/>
    </row>
    <row r="22" spans="1:49" s="121" customFormat="1" ht="46.5" customHeight="1" x14ac:dyDescent="0.25">
      <c r="A22" s="199"/>
      <c r="B22" s="122" t="str">
        <f t="shared" si="4"/>
        <v/>
      </c>
      <c r="C22" s="136"/>
      <c r="D22" s="123"/>
      <c r="E22" s="124"/>
      <c r="F22" s="124"/>
      <c r="G22" s="124"/>
      <c r="H22" s="124"/>
      <c r="I22" s="124"/>
      <c r="J22" s="124"/>
      <c r="K22" s="124"/>
      <c r="L22" s="124"/>
      <c r="M22" s="125"/>
      <c r="N22" s="122" t="str">
        <f t="shared" si="5"/>
        <v/>
      </c>
      <c r="O22" s="99"/>
      <c r="P22" s="123"/>
      <c r="Q22" s="124"/>
      <c r="R22" s="124"/>
      <c r="S22" s="124"/>
      <c r="T22" s="124"/>
      <c r="U22" s="124"/>
      <c r="V22" s="124"/>
      <c r="W22" s="124"/>
      <c r="X22" s="124"/>
      <c r="Y22" s="125"/>
      <c r="Z22" s="122" t="str">
        <f t="shared" si="6"/>
        <v/>
      </c>
      <c r="AA22" s="126"/>
      <c r="AB22" s="123"/>
      <c r="AC22" s="124"/>
      <c r="AD22" s="124"/>
      <c r="AE22" s="124"/>
      <c r="AF22" s="124"/>
      <c r="AG22" s="124"/>
      <c r="AH22" s="124"/>
      <c r="AI22" s="124"/>
      <c r="AJ22" s="124"/>
      <c r="AK22" s="125"/>
      <c r="AL22" s="127" t="str">
        <f t="shared" si="7"/>
        <v/>
      </c>
      <c r="AM22" s="99"/>
      <c r="AN22" s="123"/>
      <c r="AO22" s="124"/>
      <c r="AP22" s="124"/>
      <c r="AQ22" s="124"/>
      <c r="AR22" s="124"/>
      <c r="AS22" s="124"/>
      <c r="AT22" s="124"/>
      <c r="AU22" s="124"/>
      <c r="AV22" s="124"/>
      <c r="AW22" s="125"/>
    </row>
    <row r="23" spans="1:49" s="121" customFormat="1" ht="69" customHeight="1" x14ac:dyDescent="0.25">
      <c r="A23" s="199"/>
      <c r="B23" s="122" t="str">
        <f t="shared" si="4"/>
        <v/>
      </c>
      <c r="C23" s="136"/>
      <c r="D23" s="123"/>
      <c r="E23" s="124"/>
      <c r="F23" s="124"/>
      <c r="G23" s="124"/>
      <c r="H23" s="124"/>
      <c r="I23" s="124"/>
      <c r="J23" s="124"/>
      <c r="K23" s="124"/>
      <c r="L23" s="124"/>
      <c r="M23" s="125"/>
      <c r="N23" s="122" t="str">
        <f t="shared" si="5"/>
        <v/>
      </c>
      <c r="O23" s="99"/>
      <c r="P23" s="123"/>
      <c r="Q23" s="124"/>
      <c r="R23" s="124"/>
      <c r="S23" s="124"/>
      <c r="T23" s="124"/>
      <c r="U23" s="124"/>
      <c r="V23" s="124"/>
      <c r="W23" s="124"/>
      <c r="X23" s="124"/>
      <c r="Y23" s="125"/>
      <c r="Z23" s="122" t="str">
        <f t="shared" si="6"/>
        <v/>
      </c>
      <c r="AA23" s="126"/>
      <c r="AB23" s="123"/>
      <c r="AC23" s="124"/>
      <c r="AD23" s="124"/>
      <c r="AE23" s="124"/>
      <c r="AF23" s="124"/>
      <c r="AG23" s="124"/>
      <c r="AH23" s="124"/>
      <c r="AI23" s="124"/>
      <c r="AJ23" s="124"/>
      <c r="AK23" s="125"/>
      <c r="AL23" s="127" t="str">
        <f t="shared" si="7"/>
        <v/>
      </c>
      <c r="AM23" s="99"/>
      <c r="AN23" s="123"/>
      <c r="AO23" s="124"/>
      <c r="AP23" s="124"/>
      <c r="AQ23" s="124"/>
      <c r="AR23" s="124"/>
      <c r="AS23" s="124"/>
      <c r="AT23" s="124"/>
      <c r="AU23" s="124"/>
      <c r="AV23" s="124"/>
      <c r="AW23" s="125"/>
    </row>
    <row r="24" spans="1:49" s="121" customFormat="1" ht="46.5" customHeight="1" x14ac:dyDescent="0.25">
      <c r="A24" s="199"/>
      <c r="B24" s="122" t="str">
        <f t="shared" si="4"/>
        <v/>
      </c>
      <c r="C24" s="136"/>
      <c r="D24" s="123"/>
      <c r="E24" s="124"/>
      <c r="F24" s="124"/>
      <c r="G24" s="124"/>
      <c r="H24" s="124"/>
      <c r="I24" s="124"/>
      <c r="J24" s="124"/>
      <c r="K24" s="124"/>
      <c r="L24" s="124"/>
      <c r="M24" s="125"/>
      <c r="N24" s="122" t="str">
        <f t="shared" si="5"/>
        <v/>
      </c>
      <c r="O24" s="99"/>
      <c r="P24" s="123"/>
      <c r="Q24" s="124"/>
      <c r="R24" s="124"/>
      <c r="S24" s="124"/>
      <c r="T24" s="124"/>
      <c r="U24" s="124"/>
      <c r="V24" s="124"/>
      <c r="W24" s="124"/>
      <c r="X24" s="124"/>
      <c r="Y24" s="125"/>
      <c r="Z24" s="122" t="str">
        <f t="shared" si="6"/>
        <v/>
      </c>
      <c r="AA24" s="126"/>
      <c r="AB24" s="123"/>
      <c r="AC24" s="124"/>
      <c r="AD24" s="124"/>
      <c r="AE24" s="124"/>
      <c r="AF24" s="124"/>
      <c r="AG24" s="124"/>
      <c r="AH24" s="124"/>
      <c r="AI24" s="124"/>
      <c r="AJ24" s="124"/>
      <c r="AK24" s="125"/>
      <c r="AL24" s="127" t="str">
        <f t="shared" si="7"/>
        <v/>
      </c>
      <c r="AM24" s="99"/>
      <c r="AN24" s="123"/>
      <c r="AO24" s="124"/>
      <c r="AP24" s="124"/>
      <c r="AQ24" s="124"/>
      <c r="AR24" s="124"/>
      <c r="AS24" s="124"/>
      <c r="AT24" s="124"/>
      <c r="AU24" s="124"/>
      <c r="AV24" s="124"/>
      <c r="AW24" s="125"/>
    </row>
    <row r="25" spans="1:49" s="121" customFormat="1" ht="46.5" customHeight="1" x14ac:dyDescent="0.25">
      <c r="A25" s="199"/>
      <c r="B25" s="122" t="str">
        <f t="shared" si="4"/>
        <v/>
      </c>
      <c r="C25" s="136"/>
      <c r="D25" s="123"/>
      <c r="E25" s="124"/>
      <c r="F25" s="124"/>
      <c r="G25" s="124"/>
      <c r="H25" s="124"/>
      <c r="I25" s="124"/>
      <c r="J25" s="124"/>
      <c r="K25" s="124"/>
      <c r="L25" s="124"/>
      <c r="M25" s="125"/>
      <c r="N25" s="122" t="str">
        <f t="shared" si="5"/>
        <v/>
      </c>
      <c r="O25" s="99"/>
      <c r="P25" s="123"/>
      <c r="Q25" s="124"/>
      <c r="R25" s="124"/>
      <c r="S25" s="124"/>
      <c r="T25" s="124"/>
      <c r="U25" s="124"/>
      <c r="V25" s="124"/>
      <c r="W25" s="124"/>
      <c r="X25" s="124"/>
      <c r="Y25" s="125"/>
      <c r="Z25" s="122" t="str">
        <f t="shared" si="6"/>
        <v/>
      </c>
      <c r="AA25" s="126"/>
      <c r="AB25" s="123"/>
      <c r="AC25" s="124"/>
      <c r="AD25" s="124"/>
      <c r="AE25" s="124"/>
      <c r="AF25" s="124"/>
      <c r="AG25" s="124"/>
      <c r="AH25" s="124"/>
      <c r="AI25" s="124"/>
      <c r="AJ25" s="124"/>
      <c r="AK25" s="125"/>
      <c r="AL25" s="127" t="str">
        <f t="shared" si="7"/>
        <v/>
      </c>
      <c r="AM25" s="99"/>
      <c r="AN25" s="123"/>
      <c r="AO25" s="124"/>
      <c r="AP25" s="124"/>
      <c r="AQ25" s="124"/>
      <c r="AR25" s="124"/>
      <c r="AS25" s="124"/>
      <c r="AT25" s="124"/>
      <c r="AU25" s="124"/>
      <c r="AV25" s="124"/>
      <c r="AW25" s="125"/>
    </row>
    <row r="26" spans="1:49" s="121" customFormat="1" ht="46.5" customHeight="1" x14ac:dyDescent="0.25">
      <c r="A26" s="199"/>
      <c r="B26" s="122" t="str">
        <f t="shared" si="4"/>
        <v/>
      </c>
      <c r="C26" s="129"/>
      <c r="D26" s="130"/>
      <c r="E26" s="131"/>
      <c r="F26" s="131"/>
      <c r="G26" s="131"/>
      <c r="H26" s="131"/>
      <c r="I26" s="131"/>
      <c r="J26" s="131"/>
      <c r="K26" s="131"/>
      <c r="L26" s="131"/>
      <c r="M26" s="132"/>
      <c r="N26" s="122" t="str">
        <f t="shared" si="5"/>
        <v/>
      </c>
      <c r="O26" s="138"/>
      <c r="P26" s="130"/>
      <c r="Q26" s="131"/>
      <c r="R26" s="131"/>
      <c r="S26" s="131"/>
      <c r="T26" s="131"/>
      <c r="U26" s="131"/>
      <c r="V26" s="131"/>
      <c r="W26" s="131"/>
      <c r="X26" s="131"/>
      <c r="Y26" s="132"/>
      <c r="Z26" s="122" t="str">
        <f t="shared" si="6"/>
        <v/>
      </c>
      <c r="AA26" s="139"/>
      <c r="AB26" s="130"/>
      <c r="AC26" s="131"/>
      <c r="AD26" s="131"/>
      <c r="AE26" s="131"/>
      <c r="AF26" s="131"/>
      <c r="AG26" s="131"/>
      <c r="AH26" s="131"/>
      <c r="AI26" s="131"/>
      <c r="AJ26" s="131"/>
      <c r="AK26" s="132"/>
      <c r="AL26" s="127" t="str">
        <f t="shared" si="7"/>
        <v/>
      </c>
      <c r="AM26" s="138"/>
      <c r="AN26" s="130"/>
      <c r="AO26" s="131"/>
      <c r="AP26" s="131"/>
      <c r="AQ26" s="131"/>
      <c r="AR26" s="131"/>
      <c r="AS26" s="131"/>
      <c r="AT26" s="131"/>
      <c r="AU26" s="131"/>
      <c r="AV26" s="131"/>
      <c r="AW26" s="132"/>
    </row>
    <row r="27" spans="1:49" s="121" customFormat="1" ht="46.5" customHeight="1" x14ac:dyDescent="0.25">
      <c r="A27" s="199"/>
      <c r="B27" s="122" t="str">
        <f t="shared" si="4"/>
        <v/>
      </c>
      <c r="C27" s="140"/>
      <c r="D27" s="130"/>
      <c r="E27" s="131"/>
      <c r="F27" s="131"/>
      <c r="G27" s="131"/>
      <c r="H27" s="131"/>
      <c r="I27" s="131"/>
      <c r="J27" s="131"/>
      <c r="K27" s="131"/>
      <c r="L27" s="131"/>
      <c r="M27" s="132"/>
      <c r="N27" s="122" t="str">
        <f t="shared" si="5"/>
        <v/>
      </c>
      <c r="O27" s="138"/>
      <c r="P27" s="130"/>
      <c r="Q27" s="131"/>
      <c r="R27" s="131"/>
      <c r="S27" s="131"/>
      <c r="T27" s="131"/>
      <c r="U27" s="131"/>
      <c r="V27" s="131"/>
      <c r="W27" s="131"/>
      <c r="X27" s="131"/>
      <c r="Y27" s="132"/>
      <c r="Z27" s="122" t="str">
        <f t="shared" si="6"/>
        <v/>
      </c>
      <c r="AA27" s="139"/>
      <c r="AB27" s="130"/>
      <c r="AC27" s="131"/>
      <c r="AD27" s="131"/>
      <c r="AE27" s="131"/>
      <c r="AF27" s="131"/>
      <c r="AG27" s="131"/>
      <c r="AH27" s="131"/>
      <c r="AI27" s="131"/>
      <c r="AJ27" s="131"/>
      <c r="AK27" s="132"/>
      <c r="AL27" s="127" t="str">
        <f t="shared" si="7"/>
        <v/>
      </c>
      <c r="AM27" s="138"/>
      <c r="AN27" s="130"/>
      <c r="AO27" s="131"/>
      <c r="AP27" s="131"/>
      <c r="AQ27" s="131"/>
      <c r="AR27" s="131"/>
      <c r="AS27" s="131"/>
      <c r="AT27" s="131"/>
      <c r="AU27" s="131"/>
      <c r="AV27" s="131"/>
      <c r="AW27" s="132"/>
    </row>
    <row r="28" spans="1:49" s="121" customFormat="1" ht="46.5" customHeight="1" thickBot="1" x14ac:dyDescent="0.3">
      <c r="A28" s="200"/>
      <c r="B28" s="141" t="str">
        <f t="shared" si="4"/>
        <v/>
      </c>
      <c r="C28" s="142"/>
      <c r="D28" s="143"/>
      <c r="E28" s="144"/>
      <c r="F28" s="144"/>
      <c r="G28" s="144"/>
      <c r="H28" s="144"/>
      <c r="I28" s="144"/>
      <c r="J28" s="144"/>
      <c r="K28" s="144"/>
      <c r="L28" s="144"/>
      <c r="M28" s="145"/>
      <c r="N28" s="141" t="str">
        <f t="shared" si="5"/>
        <v/>
      </c>
      <c r="O28" s="146"/>
      <c r="P28" s="143"/>
      <c r="Q28" s="144"/>
      <c r="R28" s="144"/>
      <c r="S28" s="144"/>
      <c r="T28" s="144"/>
      <c r="U28" s="144"/>
      <c r="V28" s="144"/>
      <c r="W28" s="144"/>
      <c r="X28" s="144"/>
      <c r="Y28" s="145"/>
      <c r="Z28" s="141" t="str">
        <f t="shared" si="6"/>
        <v/>
      </c>
      <c r="AA28" s="147"/>
      <c r="AB28" s="143"/>
      <c r="AC28" s="144"/>
      <c r="AD28" s="144"/>
      <c r="AE28" s="144"/>
      <c r="AF28" s="144"/>
      <c r="AG28" s="144"/>
      <c r="AH28" s="144"/>
      <c r="AI28" s="144"/>
      <c r="AJ28" s="144"/>
      <c r="AK28" s="145"/>
      <c r="AL28" s="148" t="str">
        <f t="shared" si="7"/>
        <v/>
      </c>
      <c r="AM28" s="146"/>
      <c r="AN28" s="143"/>
      <c r="AO28" s="144"/>
      <c r="AP28" s="144"/>
      <c r="AQ28" s="144"/>
      <c r="AR28" s="144"/>
      <c r="AS28" s="144"/>
      <c r="AT28" s="144"/>
      <c r="AU28" s="144"/>
      <c r="AV28" s="144"/>
      <c r="AW28" s="145"/>
    </row>
    <row r="29" spans="1:49" s="121" customFormat="1" ht="46.5" customHeight="1" x14ac:dyDescent="0.25">
      <c r="A29" s="201" t="s">
        <v>10</v>
      </c>
      <c r="B29" s="113">
        <f>IFERROR(IF(C29="","",1),"")</f>
        <v>1</v>
      </c>
      <c r="C29" s="120" t="s">
        <v>86</v>
      </c>
      <c r="D29" s="115">
        <v>3</v>
      </c>
      <c r="E29" s="116"/>
      <c r="F29" s="116"/>
      <c r="G29" s="116"/>
      <c r="H29" s="116"/>
      <c r="I29" s="116"/>
      <c r="J29" s="116"/>
      <c r="K29" s="116"/>
      <c r="L29" s="116"/>
      <c r="M29" s="117"/>
      <c r="N29" s="113">
        <f>IFERROR(IF(O29="","",1),"")</f>
        <v>1</v>
      </c>
      <c r="O29" s="114" t="s">
        <v>98</v>
      </c>
      <c r="P29" s="115">
        <v>2</v>
      </c>
      <c r="Q29" s="116"/>
      <c r="R29" s="116"/>
      <c r="S29" s="116"/>
      <c r="T29" s="116"/>
      <c r="U29" s="116"/>
      <c r="V29" s="116"/>
      <c r="W29" s="116"/>
      <c r="X29" s="116"/>
      <c r="Y29" s="117"/>
      <c r="Z29" s="113">
        <f>IFERROR(IF(AA29="","",1),"")</f>
        <v>1</v>
      </c>
      <c r="AA29" s="166" t="s">
        <v>109</v>
      </c>
      <c r="AB29" s="115">
        <v>2</v>
      </c>
      <c r="AC29" s="116"/>
      <c r="AD29" s="116"/>
      <c r="AE29" s="116"/>
      <c r="AF29" s="116"/>
      <c r="AG29" s="116"/>
      <c r="AH29" s="116"/>
      <c r="AI29" s="116"/>
      <c r="AJ29" s="116"/>
      <c r="AK29" s="117"/>
      <c r="AL29" s="119">
        <f>IFERROR(IF(AM29="","",1),"")</f>
        <v>1</v>
      </c>
      <c r="AM29" s="114" t="s">
        <v>116</v>
      </c>
      <c r="AN29" s="115">
        <v>1</v>
      </c>
      <c r="AO29" s="116"/>
      <c r="AP29" s="116"/>
      <c r="AQ29" s="116"/>
      <c r="AR29" s="116"/>
      <c r="AS29" s="116"/>
      <c r="AT29" s="116"/>
      <c r="AU29" s="116"/>
      <c r="AV29" s="116"/>
      <c r="AW29" s="117"/>
    </row>
    <row r="30" spans="1:49" s="121" customFormat="1" ht="46.5" customHeight="1" x14ac:dyDescent="0.25">
      <c r="A30" s="217"/>
      <c r="B30" s="122">
        <f>IFERROR(IF(C30="","",B29+1),"")</f>
        <v>2</v>
      </c>
      <c r="C30" s="99" t="s">
        <v>87</v>
      </c>
      <c r="D30" s="123">
        <v>3</v>
      </c>
      <c r="E30" s="124"/>
      <c r="F30" s="124"/>
      <c r="G30" s="124"/>
      <c r="H30" s="124"/>
      <c r="I30" s="124"/>
      <c r="J30" s="124"/>
      <c r="K30" s="124"/>
      <c r="L30" s="124"/>
      <c r="M30" s="125"/>
      <c r="N30" s="122">
        <f>IFERROR(IF(O30="","",N29+1),"")</f>
        <v>2</v>
      </c>
      <c r="O30" s="129" t="s">
        <v>99</v>
      </c>
      <c r="P30" s="123">
        <v>2</v>
      </c>
      <c r="Q30" s="124"/>
      <c r="R30" s="124"/>
      <c r="S30" s="124"/>
      <c r="T30" s="124"/>
      <c r="U30" s="124"/>
      <c r="V30" s="124"/>
      <c r="W30" s="124"/>
      <c r="X30" s="124"/>
      <c r="Y30" s="125"/>
      <c r="Z30" s="122" t="str">
        <f>IFERROR(IF(AA30="","",Z29+1),"")</f>
        <v/>
      </c>
      <c r="AA30" s="166"/>
      <c r="AB30" s="123"/>
      <c r="AC30" s="124"/>
      <c r="AD30" s="124"/>
      <c r="AE30" s="124"/>
      <c r="AF30" s="124"/>
      <c r="AG30" s="124"/>
      <c r="AH30" s="124"/>
      <c r="AI30" s="124"/>
      <c r="AJ30" s="124"/>
      <c r="AK30" s="125"/>
      <c r="AL30" s="127" t="str">
        <f>IFERROR(IF(AM30="","",AL29+1),"")</f>
        <v/>
      </c>
      <c r="AM30" s="99"/>
      <c r="AN30" s="123"/>
      <c r="AO30" s="124"/>
      <c r="AP30" s="124"/>
      <c r="AQ30" s="124"/>
      <c r="AR30" s="124"/>
      <c r="AS30" s="124"/>
      <c r="AT30" s="124"/>
      <c r="AU30" s="124"/>
      <c r="AV30" s="124"/>
      <c r="AW30" s="125"/>
    </row>
    <row r="31" spans="1:49" s="121" customFormat="1" ht="46.5" customHeight="1" x14ac:dyDescent="0.25">
      <c r="A31" s="217"/>
      <c r="B31" s="122">
        <f t="shared" ref="B31:B40" si="8">IFERROR(IF(C31="","",B30+1),"")</f>
        <v>3</v>
      </c>
      <c r="C31" s="99" t="s">
        <v>88</v>
      </c>
      <c r="D31" s="123">
        <v>2</v>
      </c>
      <c r="E31" s="124"/>
      <c r="F31" s="124"/>
      <c r="G31" s="124"/>
      <c r="H31" s="124"/>
      <c r="I31" s="124"/>
      <c r="J31" s="124"/>
      <c r="K31" s="124"/>
      <c r="L31" s="124"/>
      <c r="M31" s="125"/>
      <c r="N31" s="122" t="str">
        <f t="shared" ref="N31:N34" si="9">IFERROR(IF(O31="","",N30+1),"")</f>
        <v/>
      </c>
      <c r="O31" s="136"/>
      <c r="P31" s="123"/>
      <c r="Q31" s="124"/>
      <c r="R31" s="124"/>
      <c r="S31" s="124"/>
      <c r="T31" s="124"/>
      <c r="U31" s="124"/>
      <c r="V31" s="124"/>
      <c r="W31" s="124"/>
      <c r="X31" s="124"/>
      <c r="Y31" s="125"/>
      <c r="Z31" s="122" t="str">
        <f t="shared" ref="Z31:Z40" si="10">IFERROR(IF(AA31="","",Z30+1),"")</f>
        <v/>
      </c>
      <c r="AA31" s="80"/>
      <c r="AB31" s="123"/>
      <c r="AC31" s="124"/>
      <c r="AD31" s="124"/>
      <c r="AE31" s="124"/>
      <c r="AF31" s="124"/>
      <c r="AG31" s="124"/>
      <c r="AH31" s="124"/>
      <c r="AI31" s="124"/>
      <c r="AJ31" s="124"/>
      <c r="AK31" s="125"/>
      <c r="AL31" s="127" t="str">
        <f t="shared" ref="AL31:AL40" si="11">IFERROR(IF(AM31="","",AL30+1),"")</f>
        <v/>
      </c>
      <c r="AM31" s="99"/>
      <c r="AN31" s="123"/>
      <c r="AO31" s="124"/>
      <c r="AP31" s="124"/>
      <c r="AQ31" s="124"/>
      <c r="AR31" s="124"/>
      <c r="AS31" s="124"/>
      <c r="AT31" s="124"/>
      <c r="AU31" s="124"/>
      <c r="AV31" s="124"/>
      <c r="AW31" s="125"/>
    </row>
    <row r="32" spans="1:49" s="121" customFormat="1" ht="46.5" customHeight="1" x14ac:dyDescent="0.25">
      <c r="A32" s="217"/>
      <c r="B32" s="122">
        <f t="shared" si="8"/>
        <v>4</v>
      </c>
      <c r="C32" s="99" t="s">
        <v>89</v>
      </c>
      <c r="D32" s="123">
        <v>3</v>
      </c>
      <c r="E32" s="124"/>
      <c r="F32" s="124"/>
      <c r="G32" s="124"/>
      <c r="H32" s="124"/>
      <c r="I32" s="124"/>
      <c r="J32" s="124"/>
      <c r="K32" s="124"/>
      <c r="L32" s="124"/>
      <c r="M32" s="125"/>
      <c r="N32" s="122" t="str">
        <f t="shared" si="9"/>
        <v/>
      </c>
      <c r="O32" s="136"/>
      <c r="P32" s="123"/>
      <c r="Q32" s="124"/>
      <c r="R32" s="124"/>
      <c r="S32" s="124"/>
      <c r="T32" s="124"/>
      <c r="U32" s="124"/>
      <c r="V32" s="124"/>
      <c r="W32" s="124"/>
      <c r="X32" s="124"/>
      <c r="Y32" s="125"/>
      <c r="Z32" s="122" t="str">
        <f t="shared" si="10"/>
        <v/>
      </c>
      <c r="AA32" s="126"/>
      <c r="AB32" s="123"/>
      <c r="AC32" s="124"/>
      <c r="AD32" s="124"/>
      <c r="AE32" s="124"/>
      <c r="AF32" s="124"/>
      <c r="AG32" s="124"/>
      <c r="AH32" s="124"/>
      <c r="AI32" s="124"/>
      <c r="AJ32" s="124"/>
      <c r="AK32" s="125"/>
      <c r="AL32" s="127" t="str">
        <f t="shared" si="11"/>
        <v/>
      </c>
      <c r="AM32" s="99"/>
      <c r="AN32" s="123"/>
      <c r="AO32" s="124"/>
      <c r="AP32" s="124"/>
      <c r="AQ32" s="124"/>
      <c r="AR32" s="124"/>
      <c r="AS32" s="124"/>
      <c r="AT32" s="124"/>
      <c r="AU32" s="124"/>
      <c r="AV32" s="124"/>
      <c r="AW32" s="125"/>
    </row>
    <row r="33" spans="1:49" s="121" customFormat="1" ht="46.5" customHeight="1" x14ac:dyDescent="0.25">
      <c r="A33" s="217"/>
      <c r="B33" s="122">
        <f t="shared" si="8"/>
        <v>5</v>
      </c>
      <c r="C33" s="99" t="s">
        <v>90</v>
      </c>
      <c r="D33" s="123">
        <v>3</v>
      </c>
      <c r="E33" s="124"/>
      <c r="F33" s="124"/>
      <c r="G33" s="124"/>
      <c r="H33" s="124"/>
      <c r="I33" s="124"/>
      <c r="J33" s="124"/>
      <c r="K33" s="124"/>
      <c r="L33" s="124"/>
      <c r="M33" s="125"/>
      <c r="N33" s="122" t="str">
        <f t="shared" si="9"/>
        <v/>
      </c>
      <c r="O33" s="136"/>
      <c r="P33" s="123"/>
      <c r="Q33" s="124"/>
      <c r="R33" s="124"/>
      <c r="S33" s="124"/>
      <c r="T33" s="124"/>
      <c r="U33" s="124"/>
      <c r="V33" s="124"/>
      <c r="W33" s="124"/>
      <c r="X33" s="124"/>
      <c r="Y33" s="125"/>
      <c r="Z33" s="122" t="str">
        <f t="shared" si="10"/>
        <v/>
      </c>
      <c r="AA33" s="126"/>
      <c r="AB33" s="123"/>
      <c r="AC33" s="124"/>
      <c r="AD33" s="124"/>
      <c r="AE33" s="124"/>
      <c r="AF33" s="124"/>
      <c r="AG33" s="124"/>
      <c r="AH33" s="124"/>
      <c r="AI33" s="124"/>
      <c r="AJ33" s="124"/>
      <c r="AK33" s="125"/>
      <c r="AL33" s="127" t="str">
        <f t="shared" si="11"/>
        <v/>
      </c>
      <c r="AM33" s="99"/>
      <c r="AN33" s="123"/>
      <c r="AO33" s="124"/>
      <c r="AP33" s="124"/>
      <c r="AQ33" s="124"/>
      <c r="AR33" s="124"/>
      <c r="AS33" s="124"/>
      <c r="AT33" s="124"/>
      <c r="AU33" s="124"/>
      <c r="AV33" s="124"/>
      <c r="AW33" s="125"/>
    </row>
    <row r="34" spans="1:49" s="121" customFormat="1" ht="46.5" customHeight="1" x14ac:dyDescent="0.25">
      <c r="A34" s="217"/>
      <c r="B34" s="122">
        <f t="shared" si="8"/>
        <v>6</v>
      </c>
      <c r="C34" s="99" t="s">
        <v>91</v>
      </c>
      <c r="D34" s="123">
        <v>2</v>
      </c>
      <c r="E34" s="124"/>
      <c r="F34" s="124"/>
      <c r="G34" s="124"/>
      <c r="H34" s="124"/>
      <c r="I34" s="124"/>
      <c r="J34" s="124"/>
      <c r="K34" s="124"/>
      <c r="L34" s="124"/>
      <c r="M34" s="125"/>
      <c r="N34" s="122" t="str">
        <f t="shared" si="9"/>
        <v/>
      </c>
      <c r="O34" s="99"/>
      <c r="P34" s="123"/>
      <c r="Q34" s="124"/>
      <c r="R34" s="124"/>
      <c r="S34" s="124"/>
      <c r="T34" s="124"/>
      <c r="U34" s="124"/>
      <c r="V34" s="124"/>
      <c r="W34" s="124"/>
      <c r="X34" s="124"/>
      <c r="Y34" s="125"/>
      <c r="Z34" s="122" t="str">
        <f t="shared" si="10"/>
        <v/>
      </c>
      <c r="AA34" s="126"/>
      <c r="AB34" s="123"/>
      <c r="AC34" s="124"/>
      <c r="AD34" s="124"/>
      <c r="AE34" s="124"/>
      <c r="AF34" s="124"/>
      <c r="AG34" s="124"/>
      <c r="AH34" s="124"/>
      <c r="AI34" s="124"/>
      <c r="AJ34" s="124"/>
      <c r="AK34" s="125"/>
      <c r="AL34" s="127" t="str">
        <f t="shared" si="11"/>
        <v/>
      </c>
      <c r="AM34" s="99"/>
      <c r="AN34" s="123"/>
      <c r="AO34" s="124"/>
      <c r="AP34" s="124"/>
      <c r="AQ34" s="124"/>
      <c r="AR34" s="124"/>
      <c r="AS34" s="124"/>
      <c r="AT34" s="124"/>
      <c r="AU34" s="124"/>
      <c r="AV34" s="124"/>
      <c r="AW34" s="125"/>
    </row>
    <row r="35" spans="1:49" s="121" customFormat="1" ht="51" customHeight="1" x14ac:dyDescent="0.25">
      <c r="A35" s="217"/>
      <c r="B35" s="122" t="str">
        <f t="shared" si="8"/>
        <v/>
      </c>
      <c r="C35" s="99"/>
      <c r="D35" s="123"/>
      <c r="E35" s="124"/>
      <c r="F35" s="124"/>
      <c r="G35" s="124"/>
      <c r="H35" s="124"/>
      <c r="I35" s="124"/>
      <c r="J35" s="124"/>
      <c r="K35" s="124"/>
      <c r="L35" s="124"/>
      <c r="M35" s="125"/>
      <c r="N35" s="122" t="str">
        <f t="shared" ref="N35:N40" si="12">IFERROR(IF(O35="","",N34+1),"")</f>
        <v/>
      </c>
      <c r="O35" s="99"/>
      <c r="P35" s="123"/>
      <c r="Q35" s="124"/>
      <c r="R35" s="124"/>
      <c r="S35" s="124"/>
      <c r="T35" s="124"/>
      <c r="U35" s="124"/>
      <c r="V35" s="124"/>
      <c r="W35" s="124"/>
      <c r="X35" s="124"/>
      <c r="Y35" s="125"/>
      <c r="Z35" s="122" t="str">
        <f t="shared" si="10"/>
        <v/>
      </c>
      <c r="AA35" s="126"/>
      <c r="AB35" s="123"/>
      <c r="AC35" s="124"/>
      <c r="AD35" s="124"/>
      <c r="AE35" s="124"/>
      <c r="AF35" s="124"/>
      <c r="AG35" s="124"/>
      <c r="AH35" s="124"/>
      <c r="AI35" s="124"/>
      <c r="AJ35" s="124"/>
      <c r="AK35" s="125"/>
      <c r="AL35" s="127" t="str">
        <f t="shared" si="11"/>
        <v/>
      </c>
      <c r="AM35" s="99"/>
      <c r="AN35" s="123"/>
      <c r="AO35" s="124"/>
      <c r="AP35" s="124"/>
      <c r="AQ35" s="124"/>
      <c r="AR35" s="124"/>
      <c r="AS35" s="124"/>
      <c r="AT35" s="124"/>
      <c r="AU35" s="124"/>
      <c r="AV35" s="124"/>
      <c r="AW35" s="125"/>
    </row>
    <row r="36" spans="1:49" s="121" customFormat="1" ht="46.5" customHeight="1" x14ac:dyDescent="0.25">
      <c r="A36" s="217"/>
      <c r="B36" s="122" t="str">
        <f t="shared" si="8"/>
        <v/>
      </c>
      <c r="C36" s="99"/>
      <c r="D36" s="123"/>
      <c r="E36" s="124"/>
      <c r="F36" s="124"/>
      <c r="G36" s="124"/>
      <c r="H36" s="124"/>
      <c r="I36" s="124"/>
      <c r="J36" s="124"/>
      <c r="K36" s="124"/>
      <c r="L36" s="124"/>
      <c r="M36" s="125"/>
      <c r="N36" s="122" t="str">
        <f t="shared" si="12"/>
        <v/>
      </c>
      <c r="O36" s="99"/>
      <c r="P36" s="123"/>
      <c r="Q36" s="124"/>
      <c r="R36" s="124"/>
      <c r="S36" s="124"/>
      <c r="T36" s="124"/>
      <c r="U36" s="124"/>
      <c r="V36" s="124"/>
      <c r="W36" s="124"/>
      <c r="X36" s="124"/>
      <c r="Y36" s="125"/>
      <c r="Z36" s="122" t="str">
        <f t="shared" si="10"/>
        <v/>
      </c>
      <c r="AA36" s="126"/>
      <c r="AB36" s="123"/>
      <c r="AC36" s="124"/>
      <c r="AD36" s="124"/>
      <c r="AE36" s="124"/>
      <c r="AF36" s="124"/>
      <c r="AG36" s="124"/>
      <c r="AH36" s="124"/>
      <c r="AI36" s="124"/>
      <c r="AJ36" s="124"/>
      <c r="AK36" s="125"/>
      <c r="AL36" s="127" t="str">
        <f t="shared" si="11"/>
        <v/>
      </c>
      <c r="AM36" s="99"/>
      <c r="AN36" s="123"/>
      <c r="AO36" s="124"/>
      <c r="AP36" s="124"/>
      <c r="AQ36" s="124"/>
      <c r="AR36" s="124"/>
      <c r="AS36" s="124"/>
      <c r="AT36" s="124"/>
      <c r="AU36" s="124"/>
      <c r="AV36" s="124"/>
      <c r="AW36" s="125"/>
    </row>
    <row r="37" spans="1:49" s="121" customFormat="1" ht="46.5" customHeight="1" x14ac:dyDescent="0.25">
      <c r="A37" s="217"/>
      <c r="B37" s="122" t="str">
        <f t="shared" si="8"/>
        <v/>
      </c>
      <c r="C37" s="99"/>
      <c r="D37" s="123"/>
      <c r="E37" s="124"/>
      <c r="F37" s="124"/>
      <c r="G37" s="124"/>
      <c r="H37" s="124"/>
      <c r="I37" s="124"/>
      <c r="J37" s="124"/>
      <c r="K37" s="124"/>
      <c r="L37" s="124"/>
      <c r="M37" s="125"/>
      <c r="N37" s="122" t="str">
        <f t="shared" si="12"/>
        <v/>
      </c>
      <c r="O37" s="99"/>
      <c r="P37" s="123"/>
      <c r="Q37" s="124"/>
      <c r="R37" s="124"/>
      <c r="S37" s="124"/>
      <c r="T37" s="124"/>
      <c r="U37" s="124"/>
      <c r="V37" s="124"/>
      <c r="W37" s="124"/>
      <c r="X37" s="124"/>
      <c r="Y37" s="125"/>
      <c r="Z37" s="122" t="str">
        <f t="shared" si="10"/>
        <v/>
      </c>
      <c r="AA37" s="126"/>
      <c r="AB37" s="123"/>
      <c r="AC37" s="124"/>
      <c r="AD37" s="124"/>
      <c r="AE37" s="124"/>
      <c r="AF37" s="124"/>
      <c r="AG37" s="124"/>
      <c r="AH37" s="124"/>
      <c r="AI37" s="124"/>
      <c r="AJ37" s="124"/>
      <c r="AK37" s="125"/>
      <c r="AL37" s="127" t="str">
        <f t="shared" si="11"/>
        <v/>
      </c>
      <c r="AM37" s="99"/>
      <c r="AN37" s="123"/>
      <c r="AO37" s="124"/>
      <c r="AP37" s="124"/>
      <c r="AQ37" s="124"/>
      <c r="AR37" s="124"/>
      <c r="AS37" s="124"/>
      <c r="AT37" s="124"/>
      <c r="AU37" s="124"/>
      <c r="AV37" s="124"/>
      <c r="AW37" s="125"/>
    </row>
    <row r="38" spans="1:49" s="121" customFormat="1" ht="46.5" customHeight="1" x14ac:dyDescent="0.25">
      <c r="A38" s="217"/>
      <c r="B38" s="122" t="str">
        <f t="shared" si="8"/>
        <v/>
      </c>
      <c r="C38" s="99"/>
      <c r="D38" s="123"/>
      <c r="E38" s="124"/>
      <c r="F38" s="124"/>
      <c r="G38" s="124"/>
      <c r="H38" s="124"/>
      <c r="I38" s="124"/>
      <c r="J38" s="124"/>
      <c r="K38" s="124"/>
      <c r="L38" s="124"/>
      <c r="M38" s="125"/>
      <c r="N38" s="122" t="str">
        <f t="shared" si="12"/>
        <v/>
      </c>
      <c r="O38" s="99"/>
      <c r="P38" s="123"/>
      <c r="Q38" s="124"/>
      <c r="R38" s="124"/>
      <c r="S38" s="124"/>
      <c r="T38" s="124"/>
      <c r="U38" s="124"/>
      <c r="V38" s="124"/>
      <c r="W38" s="124"/>
      <c r="X38" s="124"/>
      <c r="Y38" s="125"/>
      <c r="Z38" s="122" t="str">
        <f t="shared" si="10"/>
        <v/>
      </c>
      <c r="AA38" s="126"/>
      <c r="AB38" s="123"/>
      <c r="AC38" s="124"/>
      <c r="AD38" s="124"/>
      <c r="AE38" s="124"/>
      <c r="AF38" s="124"/>
      <c r="AG38" s="124"/>
      <c r="AH38" s="124"/>
      <c r="AI38" s="124"/>
      <c r="AJ38" s="124"/>
      <c r="AK38" s="125"/>
      <c r="AL38" s="127" t="str">
        <f t="shared" si="11"/>
        <v/>
      </c>
      <c r="AM38" s="99"/>
      <c r="AN38" s="123"/>
      <c r="AO38" s="124"/>
      <c r="AP38" s="124"/>
      <c r="AQ38" s="124"/>
      <c r="AR38" s="124"/>
      <c r="AS38" s="124"/>
      <c r="AT38" s="124"/>
      <c r="AU38" s="124"/>
      <c r="AV38" s="124"/>
      <c r="AW38" s="125"/>
    </row>
    <row r="39" spans="1:49" s="121" customFormat="1" ht="46.5" customHeight="1" x14ac:dyDescent="0.25">
      <c r="A39" s="217"/>
      <c r="B39" s="122" t="str">
        <f t="shared" si="8"/>
        <v/>
      </c>
      <c r="C39" s="99"/>
      <c r="D39" s="123"/>
      <c r="E39" s="124"/>
      <c r="F39" s="124"/>
      <c r="G39" s="124"/>
      <c r="H39" s="124"/>
      <c r="I39" s="124"/>
      <c r="J39" s="124"/>
      <c r="K39" s="124"/>
      <c r="L39" s="124"/>
      <c r="M39" s="125"/>
      <c r="N39" s="122" t="str">
        <f t="shared" si="12"/>
        <v/>
      </c>
      <c r="O39" s="99"/>
      <c r="P39" s="123"/>
      <c r="Q39" s="124"/>
      <c r="R39" s="124"/>
      <c r="S39" s="124"/>
      <c r="T39" s="124"/>
      <c r="U39" s="124"/>
      <c r="V39" s="124"/>
      <c r="W39" s="124"/>
      <c r="X39" s="124"/>
      <c r="Y39" s="125"/>
      <c r="Z39" s="122" t="str">
        <f t="shared" si="10"/>
        <v/>
      </c>
      <c r="AA39" s="126"/>
      <c r="AB39" s="123"/>
      <c r="AC39" s="124"/>
      <c r="AD39" s="124"/>
      <c r="AE39" s="124"/>
      <c r="AF39" s="124"/>
      <c r="AG39" s="124"/>
      <c r="AH39" s="124"/>
      <c r="AI39" s="124"/>
      <c r="AJ39" s="124"/>
      <c r="AK39" s="125"/>
      <c r="AL39" s="127" t="str">
        <f t="shared" si="11"/>
        <v/>
      </c>
      <c r="AM39" s="99"/>
      <c r="AN39" s="123"/>
      <c r="AO39" s="124"/>
      <c r="AP39" s="124"/>
      <c r="AQ39" s="124"/>
      <c r="AR39" s="124"/>
      <c r="AS39" s="124"/>
      <c r="AT39" s="124"/>
      <c r="AU39" s="124"/>
      <c r="AV39" s="124"/>
      <c r="AW39" s="125"/>
    </row>
    <row r="40" spans="1:49" s="121" customFormat="1" ht="46.5" customHeight="1" thickBot="1" x14ac:dyDescent="0.3">
      <c r="A40" s="218"/>
      <c r="B40" s="141" t="str">
        <f t="shared" si="8"/>
        <v/>
      </c>
      <c r="C40" s="149"/>
      <c r="D40" s="150"/>
      <c r="E40" s="151"/>
      <c r="F40" s="151"/>
      <c r="G40" s="151"/>
      <c r="H40" s="151"/>
      <c r="I40" s="151"/>
      <c r="J40" s="151"/>
      <c r="K40" s="151"/>
      <c r="L40" s="151"/>
      <c r="M40" s="152"/>
      <c r="N40" s="141" t="str">
        <f t="shared" si="12"/>
        <v/>
      </c>
      <c r="O40" s="149"/>
      <c r="P40" s="150"/>
      <c r="Q40" s="151"/>
      <c r="R40" s="151"/>
      <c r="S40" s="151"/>
      <c r="T40" s="151"/>
      <c r="U40" s="151"/>
      <c r="V40" s="151"/>
      <c r="W40" s="151"/>
      <c r="X40" s="151"/>
      <c r="Y40" s="152"/>
      <c r="Z40" s="141" t="str">
        <f t="shared" si="10"/>
        <v/>
      </c>
      <c r="AA40" s="153"/>
      <c r="AB40" s="150"/>
      <c r="AC40" s="151"/>
      <c r="AD40" s="151"/>
      <c r="AE40" s="151"/>
      <c r="AF40" s="151"/>
      <c r="AG40" s="151"/>
      <c r="AH40" s="151"/>
      <c r="AI40" s="151"/>
      <c r="AJ40" s="151"/>
      <c r="AK40" s="152"/>
      <c r="AL40" s="148" t="str">
        <f t="shared" si="11"/>
        <v/>
      </c>
      <c r="AM40" s="149"/>
      <c r="AN40" s="150"/>
      <c r="AO40" s="151"/>
      <c r="AP40" s="151"/>
      <c r="AQ40" s="151"/>
      <c r="AR40" s="151"/>
      <c r="AS40" s="151"/>
      <c r="AT40" s="151"/>
      <c r="AU40" s="151"/>
      <c r="AV40" s="151"/>
      <c r="AW40" s="152"/>
    </row>
    <row r="41" spans="1:49" s="121" customFormat="1" ht="46.5" customHeight="1" x14ac:dyDescent="0.25">
      <c r="A41" s="212" t="s">
        <v>11</v>
      </c>
      <c r="B41" s="113">
        <f>IFERROR(IF(C41="","",1),"")</f>
        <v>1</v>
      </c>
      <c r="C41" s="114" t="s">
        <v>125</v>
      </c>
      <c r="D41" s="123">
        <v>3</v>
      </c>
      <c r="E41" s="124"/>
      <c r="F41" s="124"/>
      <c r="G41" s="124"/>
      <c r="H41" s="124"/>
      <c r="I41" s="124"/>
      <c r="J41" s="116"/>
      <c r="K41" s="116"/>
      <c r="L41" s="116"/>
      <c r="M41" s="117"/>
      <c r="N41" s="113">
        <f>IFERROR(IF(O41="","",1),"")</f>
        <v>1</v>
      </c>
      <c r="O41" s="114" t="s">
        <v>100</v>
      </c>
      <c r="P41" s="123">
        <v>3</v>
      </c>
      <c r="Q41" s="116"/>
      <c r="R41" s="116"/>
      <c r="S41" s="116"/>
      <c r="T41" s="116"/>
      <c r="U41" s="116"/>
      <c r="V41" s="116"/>
      <c r="W41" s="116"/>
      <c r="X41" s="116"/>
      <c r="Y41" s="117"/>
      <c r="Z41" s="113">
        <f>IFERROR(IF(AA41="","",1),"")</f>
        <v>1</v>
      </c>
      <c r="AA41" s="165" t="s">
        <v>111</v>
      </c>
      <c r="AB41" s="123">
        <v>3</v>
      </c>
      <c r="AC41" s="124"/>
      <c r="AD41" s="124"/>
      <c r="AE41" s="124"/>
      <c r="AF41" s="124"/>
      <c r="AG41" s="124"/>
      <c r="AH41" s="116"/>
      <c r="AI41" s="116"/>
      <c r="AJ41" s="116"/>
      <c r="AK41" s="117"/>
      <c r="AL41" s="119">
        <f>IFERROR(IF(AM41="","",1),"")</f>
        <v>1</v>
      </c>
      <c r="AM41" s="114" t="s">
        <v>117</v>
      </c>
      <c r="AN41" s="123">
        <v>3</v>
      </c>
      <c r="AO41" s="124"/>
      <c r="AP41" s="124"/>
      <c r="AQ41" s="124"/>
      <c r="AR41" s="124"/>
      <c r="AS41" s="124"/>
      <c r="AT41" s="116"/>
      <c r="AU41" s="116"/>
      <c r="AV41" s="116"/>
      <c r="AW41" s="117"/>
    </row>
    <row r="42" spans="1:49" s="121" customFormat="1" ht="46.5" customHeight="1" x14ac:dyDescent="0.25">
      <c r="A42" s="219"/>
      <c r="B42" s="122">
        <f>IFERROR(IF(C42="","",B41+1),"")</f>
        <v>2</v>
      </c>
      <c r="C42" s="99" t="s">
        <v>12</v>
      </c>
      <c r="D42" s="123">
        <v>1</v>
      </c>
      <c r="E42" s="124"/>
      <c r="F42" s="124"/>
      <c r="G42" s="124"/>
      <c r="H42" s="124"/>
      <c r="I42" s="124"/>
      <c r="J42" s="124"/>
      <c r="K42" s="124"/>
      <c r="L42" s="124"/>
      <c r="M42" s="125"/>
      <c r="N42" s="122">
        <f>IFERROR(IF(O42="","",N41+1),"")</f>
        <v>2</v>
      </c>
      <c r="O42" s="129" t="s">
        <v>101</v>
      </c>
      <c r="P42" s="123">
        <v>3</v>
      </c>
      <c r="Q42" s="124"/>
      <c r="R42" s="124"/>
      <c r="S42" s="124"/>
      <c r="T42" s="124"/>
      <c r="U42" s="124"/>
      <c r="V42" s="124"/>
      <c r="W42" s="124"/>
      <c r="X42" s="124"/>
      <c r="Y42" s="125"/>
      <c r="Z42" s="122">
        <f>IFERROR(IF(AA42="","",Z41+1),"")</f>
        <v>2</v>
      </c>
      <c r="AA42" s="166" t="s">
        <v>110</v>
      </c>
      <c r="AB42" s="123">
        <v>2</v>
      </c>
      <c r="AC42" s="124"/>
      <c r="AD42" s="124"/>
      <c r="AE42" s="124"/>
      <c r="AF42" s="124"/>
      <c r="AG42" s="124"/>
      <c r="AH42" s="124"/>
      <c r="AI42" s="124"/>
      <c r="AJ42" s="124"/>
      <c r="AK42" s="125"/>
      <c r="AL42" s="127" t="str">
        <f>IFERROR(IF(AM42="","",AL41+1),"")</f>
        <v/>
      </c>
      <c r="AM42" s="129"/>
      <c r="AN42" s="123"/>
      <c r="AO42" s="124"/>
      <c r="AP42" s="124"/>
      <c r="AQ42" s="124"/>
      <c r="AR42" s="124"/>
      <c r="AS42" s="124"/>
      <c r="AT42" s="124"/>
      <c r="AU42" s="124"/>
      <c r="AV42" s="124"/>
      <c r="AW42" s="125"/>
    </row>
    <row r="43" spans="1:49" s="121" customFormat="1" ht="46.5" customHeight="1" x14ac:dyDescent="0.25">
      <c r="A43" s="219"/>
      <c r="B43" s="122">
        <f t="shared" ref="B43:B52" si="13">IFERROR(IF(C43="","",B42+1),"")</f>
        <v>3</v>
      </c>
      <c r="C43" s="99" t="s">
        <v>92</v>
      </c>
      <c r="D43" s="123">
        <v>2</v>
      </c>
      <c r="E43" s="124"/>
      <c r="F43" s="124"/>
      <c r="G43" s="124"/>
      <c r="H43" s="124"/>
      <c r="I43" s="124"/>
      <c r="J43" s="124"/>
      <c r="K43" s="124"/>
      <c r="L43" s="124"/>
      <c r="M43" s="125"/>
      <c r="N43" s="122">
        <f t="shared" ref="N43:N52" si="14">IFERROR(IF(O43="","",N42+1),"")</f>
        <v>3</v>
      </c>
      <c r="O43" s="129" t="s">
        <v>102</v>
      </c>
      <c r="P43" s="123">
        <v>3</v>
      </c>
      <c r="Q43" s="124"/>
      <c r="R43" s="124"/>
      <c r="S43" s="124"/>
      <c r="T43" s="124"/>
      <c r="U43" s="124"/>
      <c r="V43" s="124"/>
      <c r="W43" s="124"/>
      <c r="X43" s="124"/>
      <c r="Y43" s="125"/>
      <c r="Z43" s="122">
        <f t="shared" ref="Z43:Z52" si="15">IFERROR(IF(AA43="","",Z42+1),"")</f>
        <v>3</v>
      </c>
      <c r="AA43" s="166" t="s">
        <v>112</v>
      </c>
      <c r="AB43" s="123">
        <v>2</v>
      </c>
      <c r="AC43" s="124"/>
      <c r="AD43" s="124"/>
      <c r="AE43" s="124"/>
      <c r="AF43" s="124"/>
      <c r="AG43" s="124"/>
      <c r="AH43" s="124"/>
      <c r="AI43" s="124"/>
      <c r="AJ43" s="124"/>
      <c r="AK43" s="125"/>
      <c r="AL43" s="127" t="str">
        <f t="shared" ref="AL43:AL52" si="16">IFERROR(IF(AM43="","",AL42+1),"")</f>
        <v/>
      </c>
      <c r="AM43" s="129"/>
      <c r="AN43" s="123"/>
      <c r="AO43" s="124"/>
      <c r="AP43" s="124"/>
      <c r="AQ43" s="124"/>
      <c r="AR43" s="124"/>
      <c r="AS43" s="124"/>
      <c r="AT43" s="124"/>
      <c r="AU43" s="124"/>
      <c r="AV43" s="124"/>
      <c r="AW43" s="125"/>
    </row>
    <row r="44" spans="1:49" s="121" customFormat="1" ht="46.5" customHeight="1" x14ac:dyDescent="0.25">
      <c r="A44" s="219"/>
      <c r="B44" s="122">
        <f t="shared" si="13"/>
        <v>4</v>
      </c>
      <c r="C44" s="99" t="s">
        <v>93</v>
      </c>
      <c r="D44" s="123">
        <v>2</v>
      </c>
      <c r="E44" s="124"/>
      <c r="F44" s="124"/>
      <c r="G44" s="124"/>
      <c r="H44" s="124"/>
      <c r="I44" s="124"/>
      <c r="J44" s="124"/>
      <c r="K44" s="124"/>
      <c r="L44" s="124"/>
      <c r="M44" s="125"/>
      <c r="N44" s="122">
        <f t="shared" si="14"/>
        <v>4</v>
      </c>
      <c r="O44" s="129" t="s">
        <v>103</v>
      </c>
      <c r="P44" s="123">
        <v>3</v>
      </c>
      <c r="Q44" s="124"/>
      <c r="R44" s="124"/>
      <c r="S44" s="124"/>
      <c r="T44" s="124"/>
      <c r="U44" s="124"/>
      <c r="V44" s="124"/>
      <c r="W44" s="124"/>
      <c r="X44" s="124"/>
      <c r="Y44" s="125"/>
      <c r="Z44" s="122">
        <f t="shared" si="15"/>
        <v>4</v>
      </c>
      <c r="AA44" s="167" t="s">
        <v>113</v>
      </c>
      <c r="AB44" s="123">
        <v>3</v>
      </c>
      <c r="AC44" s="124"/>
      <c r="AD44" s="124"/>
      <c r="AE44" s="124"/>
      <c r="AF44" s="124"/>
      <c r="AG44" s="124"/>
      <c r="AH44" s="124"/>
      <c r="AI44" s="124"/>
      <c r="AJ44" s="124"/>
      <c r="AK44" s="125"/>
      <c r="AL44" s="127" t="str">
        <f t="shared" si="16"/>
        <v/>
      </c>
      <c r="AM44" s="99"/>
      <c r="AN44" s="123"/>
      <c r="AO44" s="124"/>
      <c r="AP44" s="124"/>
      <c r="AQ44" s="124"/>
      <c r="AR44" s="124"/>
      <c r="AS44" s="124"/>
      <c r="AT44" s="124"/>
      <c r="AU44" s="124"/>
      <c r="AV44" s="124"/>
      <c r="AW44" s="125"/>
    </row>
    <row r="45" spans="1:49" s="121" customFormat="1" ht="46.5" customHeight="1" x14ac:dyDescent="0.25">
      <c r="A45" s="219"/>
      <c r="B45" s="122">
        <f t="shared" si="13"/>
        <v>5</v>
      </c>
      <c r="C45" s="99" t="s">
        <v>94</v>
      </c>
      <c r="D45" s="123">
        <v>3</v>
      </c>
      <c r="E45" s="124"/>
      <c r="F45" s="124"/>
      <c r="G45" s="124"/>
      <c r="H45" s="124"/>
      <c r="I45" s="124"/>
      <c r="J45" s="124"/>
      <c r="K45" s="124"/>
      <c r="L45" s="124"/>
      <c r="M45" s="125"/>
      <c r="N45" s="122" t="str">
        <f t="shared" si="14"/>
        <v/>
      </c>
      <c r="O45" s="129"/>
      <c r="P45" s="123"/>
      <c r="Q45" s="124"/>
      <c r="R45" s="124"/>
      <c r="S45" s="124"/>
      <c r="T45" s="124"/>
      <c r="U45" s="124"/>
      <c r="V45" s="124"/>
      <c r="W45" s="124"/>
      <c r="X45" s="124"/>
      <c r="Y45" s="125"/>
      <c r="Z45" s="122">
        <f t="shared" si="15"/>
        <v>5</v>
      </c>
      <c r="AA45" s="170" t="s">
        <v>119</v>
      </c>
      <c r="AB45" s="123">
        <v>3</v>
      </c>
      <c r="AC45" s="124"/>
      <c r="AD45" s="124"/>
      <c r="AE45" s="124"/>
      <c r="AF45" s="124"/>
      <c r="AG45" s="124"/>
      <c r="AH45" s="124"/>
      <c r="AI45" s="124"/>
      <c r="AJ45" s="124"/>
      <c r="AK45" s="125"/>
      <c r="AL45" s="127" t="str">
        <f t="shared" si="16"/>
        <v/>
      </c>
      <c r="AM45" s="99"/>
      <c r="AN45" s="123"/>
      <c r="AO45" s="124"/>
      <c r="AP45" s="124"/>
      <c r="AQ45" s="124"/>
      <c r="AR45" s="124"/>
      <c r="AS45" s="124"/>
      <c r="AT45" s="124"/>
      <c r="AU45" s="124"/>
      <c r="AV45" s="124"/>
      <c r="AW45" s="125"/>
    </row>
    <row r="46" spans="1:49" s="121" customFormat="1" ht="46.5" customHeight="1" x14ac:dyDescent="0.25">
      <c r="A46" s="219"/>
      <c r="B46" s="122" t="str">
        <f t="shared" si="13"/>
        <v/>
      </c>
      <c r="C46" s="99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122" t="str">
        <f t="shared" si="14"/>
        <v/>
      </c>
      <c r="O46" s="99"/>
      <c r="P46" s="123"/>
      <c r="Q46" s="124"/>
      <c r="R46" s="124"/>
      <c r="S46" s="124"/>
      <c r="T46" s="124"/>
      <c r="U46" s="124"/>
      <c r="V46" s="124"/>
      <c r="W46" s="124"/>
      <c r="X46" s="124"/>
      <c r="Y46" s="125"/>
      <c r="Z46" s="122">
        <f t="shared" si="15"/>
        <v>6</v>
      </c>
      <c r="AA46" s="166" t="s">
        <v>126</v>
      </c>
      <c r="AB46" s="123">
        <v>3</v>
      </c>
      <c r="AC46" s="124"/>
      <c r="AD46" s="124"/>
      <c r="AE46" s="124"/>
      <c r="AF46" s="124"/>
      <c r="AG46" s="124"/>
      <c r="AH46" s="124"/>
      <c r="AI46" s="124"/>
      <c r="AJ46" s="124"/>
      <c r="AK46" s="125"/>
      <c r="AL46" s="127" t="str">
        <f t="shared" si="16"/>
        <v/>
      </c>
      <c r="AM46" s="99"/>
      <c r="AN46" s="123"/>
      <c r="AO46" s="124"/>
      <c r="AP46" s="124"/>
      <c r="AQ46" s="124"/>
      <c r="AR46" s="124"/>
      <c r="AS46" s="124"/>
      <c r="AT46" s="124"/>
      <c r="AU46" s="124"/>
      <c r="AV46" s="124"/>
      <c r="AW46" s="125"/>
    </row>
    <row r="47" spans="1:49" s="121" customFormat="1" ht="46.5" customHeight="1" x14ac:dyDescent="0.25">
      <c r="A47" s="219"/>
      <c r="B47" s="122" t="str">
        <f t="shared" si="13"/>
        <v/>
      </c>
      <c r="C47" s="129"/>
      <c r="D47" s="123"/>
      <c r="E47" s="124"/>
      <c r="F47" s="124"/>
      <c r="G47" s="124"/>
      <c r="H47" s="124"/>
      <c r="I47" s="124"/>
      <c r="J47" s="124"/>
      <c r="K47" s="124"/>
      <c r="L47" s="124"/>
      <c r="M47" s="125"/>
      <c r="N47" s="122" t="str">
        <f t="shared" si="14"/>
        <v/>
      </c>
      <c r="O47" s="99"/>
      <c r="P47" s="123"/>
      <c r="Q47" s="124"/>
      <c r="R47" s="124"/>
      <c r="S47" s="124"/>
      <c r="T47" s="124"/>
      <c r="U47" s="124"/>
      <c r="V47" s="124"/>
      <c r="W47" s="124"/>
      <c r="X47" s="124"/>
      <c r="Y47" s="125"/>
      <c r="Z47" s="122" t="str">
        <f t="shared" si="15"/>
        <v/>
      </c>
      <c r="AA47" s="126"/>
      <c r="AB47" s="123"/>
      <c r="AC47" s="124"/>
      <c r="AD47" s="124"/>
      <c r="AE47" s="124"/>
      <c r="AF47" s="124"/>
      <c r="AG47" s="124"/>
      <c r="AH47" s="124"/>
      <c r="AI47" s="124"/>
      <c r="AJ47" s="124"/>
      <c r="AK47" s="125"/>
      <c r="AL47" s="127" t="str">
        <f t="shared" si="16"/>
        <v/>
      </c>
      <c r="AM47" s="99"/>
      <c r="AN47" s="123"/>
      <c r="AO47" s="124"/>
      <c r="AP47" s="124"/>
      <c r="AQ47" s="124"/>
      <c r="AR47" s="124"/>
      <c r="AS47" s="124"/>
      <c r="AT47" s="124"/>
      <c r="AU47" s="124"/>
      <c r="AV47" s="124"/>
      <c r="AW47" s="125"/>
    </row>
    <row r="48" spans="1:49" s="121" customFormat="1" ht="46.5" customHeight="1" x14ac:dyDescent="0.25">
      <c r="A48" s="219"/>
      <c r="B48" s="122" t="str">
        <f t="shared" si="13"/>
        <v/>
      </c>
      <c r="C48" s="99"/>
      <c r="D48" s="123"/>
      <c r="E48" s="124"/>
      <c r="F48" s="124"/>
      <c r="G48" s="124"/>
      <c r="H48" s="124"/>
      <c r="I48" s="124"/>
      <c r="J48" s="124"/>
      <c r="K48" s="124"/>
      <c r="L48" s="124"/>
      <c r="M48" s="125"/>
      <c r="N48" s="122" t="str">
        <f t="shared" si="14"/>
        <v/>
      </c>
      <c r="O48" s="99"/>
      <c r="P48" s="123"/>
      <c r="Q48" s="124"/>
      <c r="R48" s="124"/>
      <c r="S48" s="124"/>
      <c r="T48" s="124"/>
      <c r="U48" s="124"/>
      <c r="V48" s="124"/>
      <c r="W48" s="124"/>
      <c r="X48" s="124"/>
      <c r="Y48" s="125"/>
      <c r="Z48" s="122" t="str">
        <f t="shared" si="15"/>
        <v/>
      </c>
      <c r="AA48" s="126"/>
      <c r="AB48" s="123"/>
      <c r="AC48" s="124"/>
      <c r="AD48" s="124"/>
      <c r="AE48" s="124"/>
      <c r="AF48" s="124"/>
      <c r="AG48" s="124"/>
      <c r="AH48" s="124"/>
      <c r="AI48" s="124"/>
      <c r="AJ48" s="124"/>
      <c r="AK48" s="125"/>
      <c r="AL48" s="127" t="str">
        <f t="shared" si="16"/>
        <v/>
      </c>
      <c r="AM48" s="99"/>
      <c r="AN48" s="123"/>
      <c r="AO48" s="124"/>
      <c r="AP48" s="124"/>
      <c r="AQ48" s="124"/>
      <c r="AR48" s="124"/>
      <c r="AS48" s="124"/>
      <c r="AT48" s="124"/>
      <c r="AU48" s="124"/>
      <c r="AV48" s="124"/>
      <c r="AW48" s="125"/>
    </row>
    <row r="49" spans="1:49" s="121" customFormat="1" ht="46.5" customHeight="1" x14ac:dyDescent="0.25">
      <c r="A49" s="219"/>
      <c r="B49" s="122" t="str">
        <f t="shared" si="13"/>
        <v/>
      </c>
      <c r="C49" s="99"/>
      <c r="D49" s="123"/>
      <c r="E49" s="124"/>
      <c r="F49" s="124"/>
      <c r="G49" s="124"/>
      <c r="H49" s="124"/>
      <c r="I49" s="124"/>
      <c r="J49" s="124"/>
      <c r="K49" s="124"/>
      <c r="L49" s="124"/>
      <c r="M49" s="125"/>
      <c r="N49" s="122" t="str">
        <f t="shared" si="14"/>
        <v/>
      </c>
      <c r="O49" s="99"/>
      <c r="P49" s="123"/>
      <c r="Q49" s="124"/>
      <c r="R49" s="124"/>
      <c r="S49" s="124"/>
      <c r="T49" s="124"/>
      <c r="U49" s="124"/>
      <c r="V49" s="124"/>
      <c r="W49" s="124"/>
      <c r="X49" s="124"/>
      <c r="Y49" s="125"/>
      <c r="Z49" s="122" t="str">
        <f t="shared" si="15"/>
        <v/>
      </c>
      <c r="AA49" s="126"/>
      <c r="AB49" s="123"/>
      <c r="AC49" s="124"/>
      <c r="AD49" s="124"/>
      <c r="AE49" s="124"/>
      <c r="AF49" s="124"/>
      <c r="AG49" s="124"/>
      <c r="AH49" s="124"/>
      <c r="AI49" s="124"/>
      <c r="AJ49" s="124"/>
      <c r="AK49" s="125"/>
      <c r="AL49" s="127" t="str">
        <f t="shared" si="16"/>
        <v/>
      </c>
      <c r="AM49" s="99"/>
      <c r="AN49" s="123"/>
      <c r="AO49" s="124"/>
      <c r="AP49" s="124"/>
      <c r="AQ49" s="124"/>
      <c r="AR49" s="124"/>
      <c r="AS49" s="124"/>
      <c r="AT49" s="124"/>
      <c r="AU49" s="124"/>
      <c r="AV49" s="124"/>
      <c r="AW49" s="125"/>
    </row>
    <row r="50" spans="1:49" s="121" customFormat="1" ht="46.5" customHeight="1" x14ac:dyDescent="0.25">
      <c r="A50" s="219"/>
      <c r="B50" s="122" t="str">
        <f t="shared" si="13"/>
        <v/>
      </c>
      <c r="C50" s="99"/>
      <c r="D50" s="123"/>
      <c r="E50" s="124"/>
      <c r="F50" s="124"/>
      <c r="G50" s="124"/>
      <c r="H50" s="124"/>
      <c r="I50" s="124"/>
      <c r="J50" s="124"/>
      <c r="K50" s="124"/>
      <c r="L50" s="124"/>
      <c r="M50" s="125"/>
      <c r="N50" s="122" t="str">
        <f t="shared" si="14"/>
        <v/>
      </c>
      <c r="O50" s="99"/>
      <c r="P50" s="123"/>
      <c r="Q50" s="124"/>
      <c r="R50" s="124"/>
      <c r="S50" s="124"/>
      <c r="T50" s="124"/>
      <c r="U50" s="124"/>
      <c r="V50" s="124"/>
      <c r="W50" s="124"/>
      <c r="X50" s="124"/>
      <c r="Y50" s="125"/>
      <c r="Z50" s="122" t="str">
        <f t="shared" si="15"/>
        <v/>
      </c>
      <c r="AA50" s="126"/>
      <c r="AB50" s="123"/>
      <c r="AC50" s="124"/>
      <c r="AD50" s="124"/>
      <c r="AE50" s="124"/>
      <c r="AF50" s="124"/>
      <c r="AG50" s="124"/>
      <c r="AH50" s="124"/>
      <c r="AI50" s="124"/>
      <c r="AJ50" s="124"/>
      <c r="AK50" s="125"/>
      <c r="AL50" s="127" t="str">
        <f t="shared" si="16"/>
        <v/>
      </c>
      <c r="AM50" s="99"/>
      <c r="AN50" s="123"/>
      <c r="AO50" s="124"/>
      <c r="AP50" s="124"/>
      <c r="AQ50" s="124"/>
      <c r="AR50" s="124"/>
      <c r="AS50" s="124"/>
      <c r="AT50" s="124"/>
      <c r="AU50" s="124"/>
      <c r="AV50" s="124"/>
      <c r="AW50" s="125"/>
    </row>
    <row r="51" spans="1:49" s="121" customFormat="1" ht="46.5" customHeight="1" x14ac:dyDescent="0.25">
      <c r="A51" s="219"/>
      <c r="B51" s="122" t="str">
        <f t="shared" si="13"/>
        <v/>
      </c>
      <c r="C51" s="99"/>
      <c r="D51" s="123"/>
      <c r="E51" s="124"/>
      <c r="F51" s="124"/>
      <c r="G51" s="124"/>
      <c r="H51" s="124"/>
      <c r="I51" s="124"/>
      <c r="J51" s="124"/>
      <c r="K51" s="124"/>
      <c r="L51" s="124"/>
      <c r="M51" s="125"/>
      <c r="N51" s="122" t="str">
        <f t="shared" si="14"/>
        <v/>
      </c>
      <c r="O51" s="99"/>
      <c r="P51" s="123"/>
      <c r="Q51" s="124"/>
      <c r="R51" s="124"/>
      <c r="S51" s="124"/>
      <c r="T51" s="124"/>
      <c r="U51" s="124"/>
      <c r="V51" s="124"/>
      <c r="W51" s="124"/>
      <c r="X51" s="124"/>
      <c r="Y51" s="125"/>
      <c r="Z51" s="122" t="str">
        <f t="shared" si="15"/>
        <v/>
      </c>
      <c r="AA51" s="126"/>
      <c r="AB51" s="123"/>
      <c r="AC51" s="124"/>
      <c r="AD51" s="124"/>
      <c r="AE51" s="124"/>
      <c r="AF51" s="124"/>
      <c r="AG51" s="124"/>
      <c r="AH51" s="124"/>
      <c r="AI51" s="124"/>
      <c r="AJ51" s="124"/>
      <c r="AK51" s="125"/>
      <c r="AL51" s="127" t="str">
        <f t="shared" si="16"/>
        <v/>
      </c>
      <c r="AM51" s="99"/>
      <c r="AN51" s="123"/>
      <c r="AO51" s="124"/>
      <c r="AP51" s="124"/>
      <c r="AQ51" s="124"/>
      <c r="AR51" s="124"/>
      <c r="AS51" s="124"/>
      <c r="AT51" s="124"/>
      <c r="AU51" s="124"/>
      <c r="AV51" s="124"/>
      <c r="AW51" s="125"/>
    </row>
    <row r="52" spans="1:49" s="121" customFormat="1" ht="46.5" customHeight="1" thickBot="1" x14ac:dyDescent="0.3">
      <c r="A52" s="220"/>
      <c r="B52" s="141" t="str">
        <f t="shared" si="13"/>
        <v/>
      </c>
      <c r="C52" s="149"/>
      <c r="D52" s="150"/>
      <c r="E52" s="151"/>
      <c r="F52" s="151"/>
      <c r="G52" s="151"/>
      <c r="H52" s="151"/>
      <c r="I52" s="151"/>
      <c r="J52" s="151"/>
      <c r="K52" s="151"/>
      <c r="L52" s="151"/>
      <c r="M52" s="152"/>
      <c r="N52" s="141" t="str">
        <f t="shared" si="14"/>
        <v/>
      </c>
      <c r="O52" s="149"/>
      <c r="P52" s="150"/>
      <c r="Q52" s="151"/>
      <c r="R52" s="151"/>
      <c r="S52" s="151"/>
      <c r="T52" s="151"/>
      <c r="U52" s="151"/>
      <c r="V52" s="151"/>
      <c r="W52" s="151"/>
      <c r="X52" s="151"/>
      <c r="Y52" s="152"/>
      <c r="Z52" s="141" t="str">
        <f t="shared" si="15"/>
        <v/>
      </c>
      <c r="AA52" s="153"/>
      <c r="AB52" s="150"/>
      <c r="AC52" s="151"/>
      <c r="AD52" s="151"/>
      <c r="AE52" s="151"/>
      <c r="AF52" s="151"/>
      <c r="AG52" s="151"/>
      <c r="AH52" s="151"/>
      <c r="AI52" s="151"/>
      <c r="AJ52" s="151"/>
      <c r="AK52" s="152"/>
      <c r="AL52" s="148" t="str">
        <f t="shared" si="16"/>
        <v/>
      </c>
      <c r="AM52" s="149"/>
      <c r="AN52" s="150"/>
      <c r="AO52" s="151"/>
      <c r="AP52" s="151"/>
      <c r="AQ52" s="151"/>
      <c r="AR52" s="151"/>
      <c r="AS52" s="151"/>
      <c r="AT52" s="151"/>
      <c r="AU52" s="151"/>
      <c r="AV52" s="151"/>
      <c r="AW52" s="152"/>
    </row>
    <row r="53" spans="1:49" s="121" customFormat="1" ht="46.5" customHeight="1" x14ac:dyDescent="0.25">
      <c r="A53" s="212" t="s">
        <v>5</v>
      </c>
      <c r="B53" s="113" t="str">
        <f>IFERROR(IF(C53="","",1),"")</f>
        <v/>
      </c>
      <c r="C53" s="135"/>
      <c r="D53" s="123"/>
      <c r="E53" s="124"/>
      <c r="F53" s="124"/>
      <c r="G53" s="124"/>
      <c r="H53" s="124"/>
      <c r="I53" s="124"/>
      <c r="J53" s="116"/>
      <c r="K53" s="116"/>
      <c r="L53" s="116"/>
      <c r="M53" s="117"/>
      <c r="N53" s="113" t="str">
        <f>IFERROR(IF(O53="","",1),"")</f>
        <v/>
      </c>
      <c r="O53" s="135"/>
      <c r="P53" s="123"/>
      <c r="Q53" s="124"/>
      <c r="R53" s="124"/>
      <c r="S53" s="124"/>
      <c r="T53" s="124"/>
      <c r="U53" s="124"/>
      <c r="V53" s="116"/>
      <c r="W53" s="116"/>
      <c r="X53" s="116"/>
      <c r="Y53" s="117"/>
      <c r="Z53" s="113" t="str">
        <f>IFERROR(IF(AA53="","",1),"")</f>
        <v/>
      </c>
      <c r="AA53" s="118"/>
      <c r="AB53" s="123"/>
      <c r="AC53" s="124"/>
      <c r="AD53" s="124"/>
      <c r="AE53" s="124"/>
      <c r="AF53" s="124"/>
      <c r="AG53" s="124"/>
      <c r="AH53" s="116"/>
      <c r="AI53" s="116"/>
      <c r="AJ53" s="116"/>
      <c r="AK53" s="117"/>
      <c r="AL53" s="119" t="str">
        <f>IFERROR(IF(AM53="","",1),"")</f>
        <v/>
      </c>
      <c r="AM53" s="120"/>
      <c r="AN53" s="123"/>
      <c r="AO53" s="124"/>
      <c r="AP53" s="124"/>
      <c r="AQ53" s="124"/>
      <c r="AR53" s="124"/>
      <c r="AS53" s="124"/>
      <c r="AT53" s="116"/>
      <c r="AU53" s="116"/>
      <c r="AV53" s="116"/>
      <c r="AW53" s="117"/>
    </row>
    <row r="54" spans="1:49" s="121" customFormat="1" ht="78.75" customHeight="1" x14ac:dyDescent="0.25">
      <c r="A54" s="213"/>
      <c r="B54" s="122" t="str">
        <f>IFERROR(IF(C54="","",B53+1),"")</f>
        <v/>
      </c>
      <c r="C54" s="136"/>
      <c r="D54" s="123"/>
      <c r="E54" s="124"/>
      <c r="F54" s="124"/>
      <c r="G54" s="124"/>
      <c r="H54" s="124"/>
      <c r="I54" s="124"/>
      <c r="J54" s="124"/>
      <c r="K54" s="124"/>
      <c r="L54" s="124"/>
      <c r="M54" s="125"/>
      <c r="N54" s="122" t="str">
        <f>IFERROR(IF(O54="","",N53+1),"")</f>
        <v/>
      </c>
      <c r="O54" s="136"/>
      <c r="P54" s="123"/>
      <c r="Q54" s="124"/>
      <c r="R54" s="124"/>
      <c r="S54" s="124"/>
      <c r="T54" s="124"/>
      <c r="U54" s="124"/>
      <c r="V54" s="124"/>
      <c r="W54" s="124"/>
      <c r="X54" s="124"/>
      <c r="Y54" s="125"/>
      <c r="Z54" s="122" t="str">
        <f>IFERROR(IF(AA54="","",Z53+1),"")</f>
        <v/>
      </c>
      <c r="AA54" s="154"/>
      <c r="AB54" s="123"/>
      <c r="AC54" s="124"/>
      <c r="AD54" s="124"/>
      <c r="AE54" s="124"/>
      <c r="AF54" s="124"/>
      <c r="AG54" s="124"/>
      <c r="AH54" s="124"/>
      <c r="AI54" s="124"/>
      <c r="AJ54" s="124"/>
      <c r="AK54" s="125"/>
      <c r="AL54" s="127" t="str">
        <f>IFERROR(IF(AM54="","",AL53+1),"")</f>
        <v/>
      </c>
      <c r="AM54" s="99"/>
      <c r="AN54" s="123"/>
      <c r="AO54" s="124"/>
      <c r="AP54" s="124"/>
      <c r="AQ54" s="124"/>
      <c r="AR54" s="124"/>
      <c r="AS54" s="124"/>
      <c r="AT54" s="124"/>
      <c r="AU54" s="124"/>
      <c r="AV54" s="124"/>
      <c r="AW54" s="125"/>
    </row>
    <row r="55" spans="1:49" s="121" customFormat="1" ht="60.75" customHeight="1" x14ac:dyDescent="0.25">
      <c r="A55" s="213"/>
      <c r="B55" s="122" t="str">
        <f t="shared" ref="B55:B64" si="17">IFERROR(IF(C55="","",B54+1),"")</f>
        <v/>
      </c>
      <c r="C55" s="99"/>
      <c r="D55" s="123"/>
      <c r="E55" s="124"/>
      <c r="F55" s="124"/>
      <c r="G55" s="124"/>
      <c r="H55" s="124"/>
      <c r="I55" s="124"/>
      <c r="J55" s="124"/>
      <c r="K55" s="124"/>
      <c r="L55" s="124"/>
      <c r="M55" s="125"/>
      <c r="N55" s="122" t="str">
        <f t="shared" ref="N55:N64" si="18">IFERROR(IF(O55="","",N54+1),"")</f>
        <v/>
      </c>
      <c r="O55" s="99"/>
      <c r="P55" s="123"/>
      <c r="Q55" s="124"/>
      <c r="R55" s="124"/>
      <c r="S55" s="124"/>
      <c r="T55" s="124"/>
      <c r="U55" s="124"/>
      <c r="V55" s="124"/>
      <c r="W55" s="124"/>
      <c r="X55" s="124"/>
      <c r="Y55" s="125"/>
      <c r="Z55" s="122" t="str">
        <f t="shared" ref="Z55:Z64" si="19">IFERROR(IF(AA55="","",Z54+1),"")</f>
        <v/>
      </c>
      <c r="AA55" s="126"/>
      <c r="AB55" s="123"/>
      <c r="AC55" s="124"/>
      <c r="AD55" s="124"/>
      <c r="AE55" s="124"/>
      <c r="AF55" s="124"/>
      <c r="AG55" s="124"/>
      <c r="AH55" s="124"/>
      <c r="AI55" s="124"/>
      <c r="AJ55" s="124"/>
      <c r="AK55" s="125"/>
      <c r="AL55" s="127" t="str">
        <f t="shared" ref="AL55:AL64" si="20">IFERROR(IF(AM55="","",AL54+1),"")</f>
        <v/>
      </c>
      <c r="AM55" s="99"/>
      <c r="AN55" s="123"/>
      <c r="AO55" s="124"/>
      <c r="AP55" s="124"/>
      <c r="AQ55" s="124"/>
      <c r="AR55" s="124"/>
      <c r="AS55" s="124"/>
      <c r="AT55" s="124"/>
      <c r="AU55" s="124"/>
      <c r="AV55" s="124"/>
      <c r="AW55" s="125"/>
    </row>
    <row r="56" spans="1:49" s="121" customFormat="1" ht="46.5" customHeight="1" x14ac:dyDescent="0.25">
      <c r="A56" s="213"/>
      <c r="B56" s="122" t="str">
        <f t="shared" si="17"/>
        <v/>
      </c>
      <c r="C56" s="99"/>
      <c r="D56" s="123"/>
      <c r="E56" s="124"/>
      <c r="F56" s="124"/>
      <c r="G56" s="124"/>
      <c r="H56" s="124"/>
      <c r="I56" s="124"/>
      <c r="J56" s="124"/>
      <c r="K56" s="124"/>
      <c r="L56" s="124"/>
      <c r="M56" s="125"/>
      <c r="N56" s="122" t="str">
        <f t="shared" si="18"/>
        <v/>
      </c>
      <c r="O56" s="99"/>
      <c r="P56" s="123"/>
      <c r="Q56" s="124"/>
      <c r="R56" s="124"/>
      <c r="S56" s="124"/>
      <c r="T56" s="124"/>
      <c r="U56" s="124"/>
      <c r="V56" s="124"/>
      <c r="W56" s="124"/>
      <c r="X56" s="124"/>
      <c r="Y56" s="125"/>
      <c r="Z56" s="122" t="str">
        <f t="shared" si="19"/>
        <v/>
      </c>
      <c r="AA56" s="126"/>
      <c r="AB56" s="123"/>
      <c r="AC56" s="124"/>
      <c r="AD56" s="124"/>
      <c r="AE56" s="124"/>
      <c r="AF56" s="124"/>
      <c r="AG56" s="124"/>
      <c r="AH56" s="124"/>
      <c r="AI56" s="124"/>
      <c r="AJ56" s="124"/>
      <c r="AK56" s="125"/>
      <c r="AL56" s="127" t="str">
        <f t="shared" si="20"/>
        <v/>
      </c>
      <c r="AM56" s="99"/>
      <c r="AN56" s="123"/>
      <c r="AO56" s="124"/>
      <c r="AP56" s="124"/>
      <c r="AQ56" s="124"/>
      <c r="AR56" s="124"/>
      <c r="AS56" s="124"/>
      <c r="AT56" s="124"/>
      <c r="AU56" s="124"/>
      <c r="AV56" s="124"/>
      <c r="AW56" s="125"/>
    </row>
    <row r="57" spans="1:49" s="121" customFormat="1" ht="81" customHeight="1" x14ac:dyDescent="0.25">
      <c r="A57" s="213"/>
      <c r="B57" s="122" t="str">
        <f t="shared" si="17"/>
        <v/>
      </c>
      <c r="C57" s="99"/>
      <c r="D57" s="123"/>
      <c r="E57" s="124"/>
      <c r="F57" s="124"/>
      <c r="G57" s="124"/>
      <c r="H57" s="124"/>
      <c r="I57" s="124"/>
      <c r="J57" s="124"/>
      <c r="K57" s="124"/>
      <c r="L57" s="124"/>
      <c r="M57" s="125"/>
      <c r="N57" s="122" t="str">
        <f t="shared" si="18"/>
        <v/>
      </c>
      <c r="O57" s="99"/>
      <c r="P57" s="123"/>
      <c r="Q57" s="124"/>
      <c r="R57" s="124"/>
      <c r="S57" s="124"/>
      <c r="T57" s="124"/>
      <c r="U57" s="124"/>
      <c r="V57" s="124"/>
      <c r="W57" s="124"/>
      <c r="X57" s="124"/>
      <c r="Y57" s="125"/>
      <c r="Z57" s="122" t="str">
        <f t="shared" si="19"/>
        <v/>
      </c>
      <c r="AA57" s="126"/>
      <c r="AB57" s="123"/>
      <c r="AC57" s="124"/>
      <c r="AD57" s="124"/>
      <c r="AE57" s="124"/>
      <c r="AF57" s="124"/>
      <c r="AG57" s="124"/>
      <c r="AH57" s="124"/>
      <c r="AI57" s="124"/>
      <c r="AJ57" s="124"/>
      <c r="AK57" s="125"/>
      <c r="AL57" s="127" t="str">
        <f t="shared" si="20"/>
        <v/>
      </c>
      <c r="AM57" s="99"/>
      <c r="AN57" s="123"/>
      <c r="AO57" s="124"/>
      <c r="AP57" s="124"/>
      <c r="AQ57" s="124"/>
      <c r="AR57" s="124"/>
      <c r="AS57" s="124"/>
      <c r="AT57" s="124"/>
      <c r="AU57" s="124"/>
      <c r="AV57" s="124"/>
      <c r="AW57" s="125"/>
    </row>
    <row r="58" spans="1:49" s="121" customFormat="1" ht="46.5" customHeight="1" x14ac:dyDescent="0.25">
      <c r="A58" s="213"/>
      <c r="B58" s="122" t="str">
        <f t="shared" si="17"/>
        <v/>
      </c>
      <c r="C58" s="99"/>
      <c r="D58" s="123"/>
      <c r="E58" s="124"/>
      <c r="F58" s="124"/>
      <c r="G58" s="124"/>
      <c r="H58" s="124"/>
      <c r="I58" s="124"/>
      <c r="J58" s="124"/>
      <c r="K58" s="124"/>
      <c r="L58" s="124"/>
      <c r="M58" s="125"/>
      <c r="N58" s="122" t="str">
        <f t="shared" si="18"/>
        <v/>
      </c>
      <c r="O58" s="99"/>
      <c r="P58" s="123"/>
      <c r="Q58" s="124"/>
      <c r="R58" s="124"/>
      <c r="S58" s="124"/>
      <c r="T58" s="124"/>
      <c r="U58" s="124"/>
      <c r="V58" s="124"/>
      <c r="W58" s="124"/>
      <c r="X58" s="124"/>
      <c r="Y58" s="125"/>
      <c r="Z58" s="122" t="str">
        <f t="shared" si="19"/>
        <v/>
      </c>
      <c r="AA58" s="126"/>
      <c r="AB58" s="123"/>
      <c r="AC58" s="124"/>
      <c r="AD58" s="124"/>
      <c r="AE58" s="124"/>
      <c r="AF58" s="124"/>
      <c r="AG58" s="124"/>
      <c r="AH58" s="124"/>
      <c r="AI58" s="124"/>
      <c r="AJ58" s="124"/>
      <c r="AK58" s="125"/>
      <c r="AL58" s="127" t="str">
        <f t="shared" si="20"/>
        <v/>
      </c>
      <c r="AM58" s="99"/>
      <c r="AN58" s="123"/>
      <c r="AO58" s="124"/>
      <c r="AP58" s="124"/>
      <c r="AQ58" s="124"/>
      <c r="AR58" s="124"/>
      <c r="AS58" s="124"/>
      <c r="AT58" s="124"/>
      <c r="AU58" s="124"/>
      <c r="AV58" s="124"/>
      <c r="AW58" s="125"/>
    </row>
    <row r="59" spans="1:49" s="121" customFormat="1" ht="46.5" customHeight="1" x14ac:dyDescent="0.25">
      <c r="A59" s="213"/>
      <c r="B59" s="122" t="str">
        <f t="shared" si="17"/>
        <v/>
      </c>
      <c r="C59" s="99"/>
      <c r="D59" s="123"/>
      <c r="E59" s="124"/>
      <c r="F59" s="124"/>
      <c r="G59" s="124"/>
      <c r="H59" s="124"/>
      <c r="I59" s="124"/>
      <c r="J59" s="124"/>
      <c r="K59" s="124"/>
      <c r="L59" s="124"/>
      <c r="M59" s="125"/>
      <c r="N59" s="122" t="str">
        <f t="shared" si="18"/>
        <v/>
      </c>
      <c r="O59" s="99"/>
      <c r="P59" s="123"/>
      <c r="Q59" s="124"/>
      <c r="R59" s="124"/>
      <c r="S59" s="124"/>
      <c r="T59" s="124"/>
      <c r="U59" s="124"/>
      <c r="V59" s="124"/>
      <c r="W59" s="124"/>
      <c r="X59" s="124"/>
      <c r="Y59" s="125"/>
      <c r="Z59" s="122" t="str">
        <f t="shared" si="19"/>
        <v/>
      </c>
      <c r="AA59" s="126"/>
      <c r="AB59" s="123"/>
      <c r="AC59" s="124"/>
      <c r="AD59" s="124"/>
      <c r="AE59" s="124"/>
      <c r="AF59" s="124"/>
      <c r="AG59" s="124"/>
      <c r="AH59" s="124"/>
      <c r="AI59" s="124"/>
      <c r="AJ59" s="124"/>
      <c r="AK59" s="125"/>
      <c r="AL59" s="127" t="str">
        <f t="shared" si="20"/>
        <v/>
      </c>
      <c r="AM59" s="99"/>
      <c r="AN59" s="123"/>
      <c r="AO59" s="124"/>
      <c r="AP59" s="124"/>
      <c r="AQ59" s="124"/>
      <c r="AR59" s="124"/>
      <c r="AS59" s="124"/>
      <c r="AT59" s="124"/>
      <c r="AU59" s="124"/>
      <c r="AV59" s="124"/>
      <c r="AW59" s="125"/>
    </row>
    <row r="60" spans="1:49" s="121" customFormat="1" ht="46.5" customHeight="1" x14ac:dyDescent="0.25">
      <c r="A60" s="213"/>
      <c r="B60" s="122" t="str">
        <f t="shared" si="17"/>
        <v/>
      </c>
      <c r="C60" s="99"/>
      <c r="D60" s="123"/>
      <c r="E60" s="124"/>
      <c r="F60" s="124"/>
      <c r="G60" s="124"/>
      <c r="H60" s="124"/>
      <c r="I60" s="124"/>
      <c r="J60" s="124"/>
      <c r="K60" s="124"/>
      <c r="L60" s="124"/>
      <c r="M60" s="125"/>
      <c r="N60" s="122" t="str">
        <f t="shared" si="18"/>
        <v/>
      </c>
      <c r="O60" s="99"/>
      <c r="P60" s="123"/>
      <c r="Q60" s="124"/>
      <c r="R60" s="124"/>
      <c r="S60" s="124"/>
      <c r="T60" s="124"/>
      <c r="U60" s="124"/>
      <c r="V60" s="124"/>
      <c r="W60" s="124"/>
      <c r="X60" s="124"/>
      <c r="Y60" s="125"/>
      <c r="Z60" s="122" t="str">
        <f t="shared" si="19"/>
        <v/>
      </c>
      <c r="AA60" s="126"/>
      <c r="AB60" s="123"/>
      <c r="AC60" s="124"/>
      <c r="AD60" s="124"/>
      <c r="AE60" s="124"/>
      <c r="AF60" s="124"/>
      <c r="AG60" s="124"/>
      <c r="AH60" s="124"/>
      <c r="AI60" s="124"/>
      <c r="AJ60" s="124"/>
      <c r="AK60" s="125"/>
      <c r="AL60" s="127" t="str">
        <f t="shared" si="20"/>
        <v/>
      </c>
      <c r="AM60" s="99"/>
      <c r="AN60" s="123"/>
      <c r="AO60" s="124"/>
      <c r="AP60" s="124"/>
      <c r="AQ60" s="124"/>
      <c r="AR60" s="124"/>
      <c r="AS60" s="124"/>
      <c r="AT60" s="124"/>
      <c r="AU60" s="124"/>
      <c r="AV60" s="124"/>
      <c r="AW60" s="125"/>
    </row>
    <row r="61" spans="1:49" s="121" customFormat="1" ht="46.5" customHeight="1" x14ac:dyDescent="0.25">
      <c r="A61" s="213"/>
      <c r="B61" s="122" t="str">
        <f t="shared" si="17"/>
        <v/>
      </c>
      <c r="C61" s="99"/>
      <c r="D61" s="123"/>
      <c r="E61" s="124"/>
      <c r="F61" s="124"/>
      <c r="G61" s="124"/>
      <c r="H61" s="124"/>
      <c r="I61" s="124"/>
      <c r="J61" s="124"/>
      <c r="K61" s="124"/>
      <c r="L61" s="124"/>
      <c r="M61" s="125"/>
      <c r="N61" s="122" t="str">
        <f t="shared" si="18"/>
        <v/>
      </c>
      <c r="O61" s="99"/>
      <c r="P61" s="123"/>
      <c r="Q61" s="124"/>
      <c r="R61" s="124"/>
      <c r="S61" s="124"/>
      <c r="T61" s="124"/>
      <c r="U61" s="124"/>
      <c r="V61" s="124"/>
      <c r="W61" s="124"/>
      <c r="X61" s="124"/>
      <c r="Y61" s="125"/>
      <c r="Z61" s="122" t="str">
        <f t="shared" si="19"/>
        <v/>
      </c>
      <c r="AA61" s="126"/>
      <c r="AB61" s="123"/>
      <c r="AC61" s="124"/>
      <c r="AD61" s="124"/>
      <c r="AE61" s="124"/>
      <c r="AF61" s="124"/>
      <c r="AG61" s="124"/>
      <c r="AH61" s="124"/>
      <c r="AI61" s="124"/>
      <c r="AJ61" s="124"/>
      <c r="AK61" s="125"/>
      <c r="AL61" s="127" t="str">
        <f t="shared" si="20"/>
        <v/>
      </c>
      <c r="AM61" s="99"/>
      <c r="AN61" s="123"/>
      <c r="AO61" s="124"/>
      <c r="AP61" s="124"/>
      <c r="AQ61" s="124"/>
      <c r="AR61" s="124"/>
      <c r="AS61" s="124"/>
      <c r="AT61" s="124"/>
      <c r="AU61" s="124"/>
      <c r="AV61" s="124"/>
      <c r="AW61" s="125"/>
    </row>
    <row r="62" spans="1:49" s="121" customFormat="1" ht="46.5" customHeight="1" x14ac:dyDescent="0.25">
      <c r="A62" s="213"/>
      <c r="B62" s="122" t="str">
        <f t="shared" si="17"/>
        <v/>
      </c>
      <c r="C62" s="99"/>
      <c r="D62" s="123"/>
      <c r="E62" s="124"/>
      <c r="F62" s="124"/>
      <c r="G62" s="124"/>
      <c r="H62" s="124"/>
      <c r="I62" s="124"/>
      <c r="J62" s="124"/>
      <c r="K62" s="124"/>
      <c r="L62" s="124"/>
      <c r="M62" s="125"/>
      <c r="N62" s="122" t="str">
        <f t="shared" si="18"/>
        <v/>
      </c>
      <c r="O62" s="99"/>
      <c r="P62" s="123"/>
      <c r="Q62" s="124"/>
      <c r="R62" s="124"/>
      <c r="S62" s="124"/>
      <c r="T62" s="124"/>
      <c r="U62" s="124"/>
      <c r="V62" s="124"/>
      <c r="W62" s="124"/>
      <c r="X62" s="124"/>
      <c r="Y62" s="125"/>
      <c r="Z62" s="122" t="str">
        <f t="shared" si="19"/>
        <v/>
      </c>
      <c r="AA62" s="126"/>
      <c r="AB62" s="123"/>
      <c r="AC62" s="124"/>
      <c r="AD62" s="124"/>
      <c r="AE62" s="124"/>
      <c r="AF62" s="124"/>
      <c r="AG62" s="124"/>
      <c r="AH62" s="124"/>
      <c r="AI62" s="124"/>
      <c r="AJ62" s="124"/>
      <c r="AK62" s="125"/>
      <c r="AL62" s="127" t="str">
        <f t="shared" si="20"/>
        <v/>
      </c>
      <c r="AM62" s="99"/>
      <c r="AN62" s="123"/>
      <c r="AO62" s="124"/>
      <c r="AP62" s="124"/>
      <c r="AQ62" s="124"/>
      <c r="AR62" s="124"/>
      <c r="AS62" s="124"/>
      <c r="AT62" s="124"/>
      <c r="AU62" s="124"/>
      <c r="AV62" s="124"/>
      <c r="AW62" s="125"/>
    </row>
    <row r="63" spans="1:49" s="121" customFormat="1" ht="46.5" customHeight="1" x14ac:dyDescent="0.25">
      <c r="A63" s="213"/>
      <c r="B63" s="122" t="str">
        <f t="shared" si="17"/>
        <v/>
      </c>
      <c r="C63" s="99"/>
      <c r="D63" s="123"/>
      <c r="E63" s="124"/>
      <c r="F63" s="124"/>
      <c r="G63" s="124"/>
      <c r="H63" s="124"/>
      <c r="I63" s="124"/>
      <c r="J63" s="124"/>
      <c r="K63" s="124"/>
      <c r="L63" s="124"/>
      <c r="M63" s="125"/>
      <c r="N63" s="122" t="str">
        <f t="shared" si="18"/>
        <v/>
      </c>
      <c r="O63" s="99"/>
      <c r="P63" s="123"/>
      <c r="Q63" s="124"/>
      <c r="R63" s="124"/>
      <c r="S63" s="124"/>
      <c r="T63" s="124"/>
      <c r="U63" s="124"/>
      <c r="V63" s="124"/>
      <c r="W63" s="124"/>
      <c r="X63" s="124"/>
      <c r="Y63" s="125"/>
      <c r="Z63" s="122" t="str">
        <f t="shared" si="19"/>
        <v/>
      </c>
      <c r="AA63" s="126"/>
      <c r="AB63" s="123"/>
      <c r="AC63" s="124"/>
      <c r="AD63" s="124"/>
      <c r="AE63" s="124"/>
      <c r="AF63" s="124"/>
      <c r="AG63" s="124"/>
      <c r="AH63" s="124"/>
      <c r="AI63" s="124"/>
      <c r="AJ63" s="124"/>
      <c r="AK63" s="125"/>
      <c r="AL63" s="127" t="str">
        <f t="shared" si="20"/>
        <v/>
      </c>
      <c r="AM63" s="99"/>
      <c r="AN63" s="123"/>
      <c r="AO63" s="124"/>
      <c r="AP63" s="124"/>
      <c r="AQ63" s="124"/>
      <c r="AR63" s="124"/>
      <c r="AS63" s="124"/>
      <c r="AT63" s="124"/>
      <c r="AU63" s="124"/>
      <c r="AV63" s="124"/>
      <c r="AW63" s="125"/>
    </row>
    <row r="64" spans="1:49" s="121" customFormat="1" ht="46.5" customHeight="1" thickBot="1" x14ac:dyDescent="0.3">
      <c r="A64" s="214"/>
      <c r="B64" s="141" t="str">
        <f t="shared" si="17"/>
        <v/>
      </c>
      <c r="C64" s="149"/>
      <c r="D64" s="150"/>
      <c r="E64" s="151"/>
      <c r="F64" s="151"/>
      <c r="G64" s="151"/>
      <c r="H64" s="151"/>
      <c r="I64" s="151"/>
      <c r="J64" s="151"/>
      <c r="K64" s="151"/>
      <c r="L64" s="151"/>
      <c r="M64" s="152"/>
      <c r="N64" s="141" t="str">
        <f t="shared" si="18"/>
        <v/>
      </c>
      <c r="O64" s="149"/>
      <c r="P64" s="150"/>
      <c r="Q64" s="151"/>
      <c r="R64" s="151"/>
      <c r="S64" s="151"/>
      <c r="T64" s="151"/>
      <c r="U64" s="151"/>
      <c r="V64" s="151"/>
      <c r="W64" s="151"/>
      <c r="X64" s="151"/>
      <c r="Y64" s="152"/>
      <c r="Z64" s="141" t="str">
        <f t="shared" si="19"/>
        <v/>
      </c>
      <c r="AA64" s="153"/>
      <c r="AB64" s="150"/>
      <c r="AC64" s="151"/>
      <c r="AD64" s="151"/>
      <c r="AE64" s="151"/>
      <c r="AF64" s="151"/>
      <c r="AG64" s="151"/>
      <c r="AH64" s="151"/>
      <c r="AI64" s="151"/>
      <c r="AJ64" s="151"/>
      <c r="AK64" s="152"/>
      <c r="AL64" s="148" t="str">
        <f t="shared" si="20"/>
        <v/>
      </c>
      <c r="AM64" s="149"/>
      <c r="AN64" s="150"/>
      <c r="AO64" s="151"/>
      <c r="AP64" s="151"/>
      <c r="AQ64" s="151"/>
      <c r="AR64" s="151"/>
      <c r="AS64" s="151"/>
      <c r="AT64" s="151"/>
      <c r="AU64" s="151"/>
      <c r="AV64" s="151"/>
      <c r="AW64" s="152"/>
    </row>
    <row r="65" spans="1:49" s="121" customFormat="1" ht="98.25" customHeight="1" x14ac:dyDescent="0.25">
      <c r="A65" s="215" t="s">
        <v>13</v>
      </c>
      <c r="B65" s="113">
        <f>IFERROR(IF(C65="","",1),"")</f>
        <v>1</v>
      </c>
      <c r="C65" s="155" t="s">
        <v>95</v>
      </c>
      <c r="D65" s="156">
        <v>1</v>
      </c>
      <c r="E65" s="157"/>
      <c r="F65" s="157"/>
      <c r="G65" s="157"/>
      <c r="H65" s="157"/>
      <c r="I65" s="157"/>
      <c r="J65" s="157"/>
      <c r="K65" s="157"/>
      <c r="L65" s="157"/>
      <c r="M65" s="158"/>
      <c r="N65" s="113">
        <f>IFERROR(IF(O65="","",1),"")</f>
        <v>1</v>
      </c>
      <c r="O65" s="164" t="s">
        <v>131</v>
      </c>
      <c r="P65" s="156">
        <v>2</v>
      </c>
      <c r="Q65" s="124"/>
      <c r="R65" s="124"/>
      <c r="S65" s="124"/>
      <c r="T65" s="124"/>
      <c r="U65" s="124"/>
      <c r="V65" s="157"/>
      <c r="W65" s="157"/>
      <c r="X65" s="157"/>
      <c r="Y65" s="158"/>
      <c r="Z65" s="113">
        <f>IFERROR(IF(AA65="","",1),"")</f>
        <v>1</v>
      </c>
      <c r="AA65" s="129" t="s">
        <v>105</v>
      </c>
      <c r="AB65" s="123">
        <v>2</v>
      </c>
      <c r="AC65" s="124"/>
      <c r="AD65" s="124"/>
      <c r="AE65" s="124"/>
      <c r="AF65" s="124"/>
      <c r="AG65" s="124"/>
      <c r="AH65" s="157"/>
      <c r="AI65" s="157"/>
      <c r="AJ65" s="157"/>
      <c r="AK65" s="158"/>
      <c r="AL65" s="119" t="str">
        <f>IFERROR(IF(AM65="","",1),"")</f>
        <v/>
      </c>
      <c r="AM65" s="164"/>
      <c r="AN65" s="156"/>
      <c r="AO65" s="157"/>
      <c r="AP65" s="157"/>
      <c r="AQ65" s="157"/>
      <c r="AR65" s="157"/>
      <c r="AS65" s="157"/>
      <c r="AT65" s="157"/>
      <c r="AU65" s="157"/>
      <c r="AV65" s="157"/>
      <c r="AW65" s="158"/>
    </row>
    <row r="66" spans="1:49" s="121" customFormat="1" ht="46.5" customHeight="1" x14ac:dyDescent="0.25">
      <c r="A66" s="197"/>
      <c r="B66" s="122">
        <f>IFERROR(IF(C66="","",B65+1),"")</f>
        <v>2</v>
      </c>
      <c r="C66" s="99" t="s">
        <v>96</v>
      </c>
      <c r="D66" s="123">
        <v>1</v>
      </c>
      <c r="E66" s="124"/>
      <c r="F66" s="124"/>
      <c r="G66" s="124"/>
      <c r="H66" s="124"/>
      <c r="I66" s="124"/>
      <c r="J66" s="124"/>
      <c r="K66" s="124"/>
      <c r="L66" s="124"/>
      <c r="M66" s="125"/>
      <c r="N66" s="122">
        <f>IFERROR(IF(O66="","",N65+1),"")</f>
        <v>2</v>
      </c>
      <c r="O66" s="129" t="s">
        <v>104</v>
      </c>
      <c r="P66" s="123">
        <v>2</v>
      </c>
      <c r="Q66" s="124"/>
      <c r="R66" s="124"/>
      <c r="S66" s="124"/>
      <c r="T66" s="124"/>
      <c r="U66" s="124"/>
      <c r="V66" s="124"/>
      <c r="W66" s="124"/>
      <c r="X66" s="124"/>
      <c r="Y66" s="125"/>
      <c r="Z66" s="122" t="str">
        <f>IFERROR(IF(AA66="","",Z65+1),"")</f>
        <v/>
      </c>
      <c r="AA66" s="126"/>
      <c r="AB66" s="123"/>
      <c r="AC66" s="124"/>
      <c r="AD66" s="124"/>
      <c r="AE66" s="124"/>
      <c r="AF66" s="124"/>
      <c r="AG66" s="124"/>
      <c r="AH66" s="124"/>
      <c r="AI66" s="124"/>
      <c r="AJ66" s="124"/>
      <c r="AK66" s="125"/>
      <c r="AL66" s="127" t="str">
        <f>IFERROR(IF(AM66="","",AL65+1),"")</f>
        <v/>
      </c>
      <c r="AM66" s="99"/>
      <c r="AN66" s="123"/>
      <c r="AO66" s="124"/>
      <c r="AP66" s="124"/>
      <c r="AQ66" s="124"/>
      <c r="AR66" s="124"/>
      <c r="AS66" s="124"/>
      <c r="AT66" s="124"/>
      <c r="AU66" s="124"/>
      <c r="AV66" s="124"/>
      <c r="AW66" s="125"/>
    </row>
    <row r="67" spans="1:49" s="121" customFormat="1" ht="46.5" customHeight="1" x14ac:dyDescent="0.25">
      <c r="A67" s="197"/>
      <c r="B67" s="122" t="str">
        <f t="shared" ref="B67:B76" si="21">IFERROR(IF(C67="","",B66+1),"")</f>
        <v/>
      </c>
      <c r="C67" s="129"/>
      <c r="D67" s="123"/>
      <c r="E67" s="124"/>
      <c r="F67" s="124"/>
      <c r="G67" s="124"/>
      <c r="H67" s="124"/>
      <c r="I67" s="124"/>
      <c r="J67" s="124"/>
      <c r="K67" s="124"/>
      <c r="L67" s="124"/>
      <c r="M67" s="125"/>
      <c r="N67" s="122" t="str">
        <f t="shared" ref="N67:N76" si="22">IFERROR(IF(O67="","",N66+1),"")</f>
        <v/>
      </c>
      <c r="O67" s="129"/>
      <c r="P67" s="123"/>
      <c r="Q67" s="124"/>
      <c r="R67" s="124"/>
      <c r="S67" s="124"/>
      <c r="T67" s="124"/>
      <c r="U67" s="124"/>
      <c r="V67" s="124"/>
      <c r="W67" s="124"/>
      <c r="X67" s="124"/>
      <c r="Y67" s="125"/>
      <c r="Z67" s="122" t="str">
        <f t="shared" ref="Z67:Z76" si="23">IFERROR(IF(AA67="","",Z66+1),"")</f>
        <v/>
      </c>
      <c r="AA67" s="126"/>
      <c r="AB67" s="123"/>
      <c r="AC67" s="124"/>
      <c r="AD67" s="124"/>
      <c r="AE67" s="124"/>
      <c r="AF67" s="124"/>
      <c r="AG67" s="124"/>
      <c r="AH67" s="124"/>
      <c r="AI67" s="124"/>
      <c r="AJ67" s="124"/>
      <c r="AK67" s="125"/>
      <c r="AL67" s="127" t="str">
        <f t="shared" ref="AL67:AL76" si="24">IFERROR(IF(AM67="","",AL66+1),"")</f>
        <v/>
      </c>
      <c r="AM67" s="99"/>
      <c r="AN67" s="123"/>
      <c r="AO67" s="124"/>
      <c r="AP67" s="124"/>
      <c r="AQ67" s="124"/>
      <c r="AR67" s="124"/>
      <c r="AS67" s="124"/>
      <c r="AT67" s="124"/>
      <c r="AU67" s="124"/>
      <c r="AV67" s="124"/>
      <c r="AW67" s="125"/>
    </row>
    <row r="68" spans="1:49" s="121" customFormat="1" ht="46.5" customHeight="1" x14ac:dyDescent="0.25">
      <c r="A68" s="197"/>
      <c r="B68" s="122" t="str">
        <f t="shared" si="21"/>
        <v/>
      </c>
      <c r="C68" s="129"/>
      <c r="D68" s="123"/>
      <c r="E68" s="124"/>
      <c r="F68" s="124"/>
      <c r="G68" s="124"/>
      <c r="H68" s="124"/>
      <c r="I68" s="124"/>
      <c r="J68" s="124"/>
      <c r="K68" s="124"/>
      <c r="L68" s="124"/>
      <c r="M68" s="125"/>
      <c r="N68" s="122" t="str">
        <f t="shared" si="22"/>
        <v/>
      </c>
      <c r="O68" s="81"/>
      <c r="P68" s="123"/>
      <c r="Q68" s="124"/>
      <c r="R68" s="124"/>
      <c r="S68" s="124"/>
      <c r="T68" s="124"/>
      <c r="U68" s="124"/>
      <c r="V68" s="124"/>
      <c r="W68" s="124"/>
      <c r="X68" s="124"/>
      <c r="Y68" s="125"/>
      <c r="Z68" s="122" t="str">
        <f t="shared" si="23"/>
        <v/>
      </c>
      <c r="AA68" s="126"/>
      <c r="AB68" s="123"/>
      <c r="AC68" s="124"/>
      <c r="AD68" s="124"/>
      <c r="AE68" s="124"/>
      <c r="AF68" s="124"/>
      <c r="AG68" s="124"/>
      <c r="AH68" s="124"/>
      <c r="AI68" s="124"/>
      <c r="AJ68" s="124"/>
      <c r="AK68" s="125"/>
      <c r="AL68" s="127" t="str">
        <f t="shared" si="24"/>
        <v/>
      </c>
      <c r="AM68" s="99"/>
      <c r="AN68" s="123"/>
      <c r="AO68" s="124"/>
      <c r="AP68" s="124"/>
      <c r="AQ68" s="124"/>
      <c r="AR68" s="124"/>
      <c r="AS68" s="124"/>
      <c r="AT68" s="124"/>
      <c r="AU68" s="124"/>
      <c r="AV68" s="124"/>
      <c r="AW68" s="125"/>
    </row>
    <row r="69" spans="1:49" s="121" customFormat="1" ht="46.5" customHeight="1" x14ac:dyDescent="0.25">
      <c r="A69" s="197"/>
      <c r="B69" s="122" t="str">
        <f t="shared" si="21"/>
        <v/>
      </c>
      <c r="C69" s="99"/>
      <c r="D69" s="123"/>
      <c r="E69" s="124"/>
      <c r="F69" s="124"/>
      <c r="G69" s="124"/>
      <c r="H69" s="124"/>
      <c r="I69" s="124"/>
      <c r="J69" s="124"/>
      <c r="K69" s="124"/>
      <c r="L69" s="124"/>
      <c r="M69" s="125"/>
      <c r="N69" s="122" t="str">
        <f t="shared" si="22"/>
        <v/>
      </c>
      <c r="O69" s="99"/>
      <c r="P69" s="123"/>
      <c r="Q69" s="124"/>
      <c r="R69" s="124"/>
      <c r="S69" s="124"/>
      <c r="T69" s="124"/>
      <c r="U69" s="124"/>
      <c r="V69" s="124"/>
      <c r="W69" s="124"/>
      <c r="X69" s="124"/>
      <c r="Y69" s="125"/>
      <c r="Z69" s="122" t="str">
        <f t="shared" si="23"/>
        <v/>
      </c>
      <c r="AA69" s="126"/>
      <c r="AB69" s="123"/>
      <c r="AC69" s="124"/>
      <c r="AD69" s="124"/>
      <c r="AE69" s="124"/>
      <c r="AF69" s="124"/>
      <c r="AG69" s="124"/>
      <c r="AH69" s="124"/>
      <c r="AI69" s="124"/>
      <c r="AJ69" s="124"/>
      <c r="AK69" s="125"/>
      <c r="AL69" s="127" t="str">
        <f t="shared" si="24"/>
        <v/>
      </c>
      <c r="AM69" s="99"/>
      <c r="AN69" s="123"/>
      <c r="AO69" s="124"/>
      <c r="AP69" s="124"/>
      <c r="AQ69" s="124"/>
      <c r="AR69" s="124"/>
      <c r="AS69" s="124"/>
      <c r="AT69" s="124"/>
      <c r="AU69" s="124"/>
      <c r="AV69" s="124"/>
      <c r="AW69" s="125"/>
    </row>
    <row r="70" spans="1:49" s="121" customFormat="1" ht="46.5" customHeight="1" x14ac:dyDescent="0.25">
      <c r="A70" s="197"/>
      <c r="B70" s="122" t="str">
        <f t="shared" si="21"/>
        <v/>
      </c>
      <c r="C70" s="99"/>
      <c r="D70" s="123"/>
      <c r="E70" s="124"/>
      <c r="F70" s="124"/>
      <c r="G70" s="124"/>
      <c r="H70" s="124"/>
      <c r="I70" s="124"/>
      <c r="J70" s="124"/>
      <c r="K70" s="124"/>
      <c r="L70" s="124"/>
      <c r="M70" s="125"/>
      <c r="N70" s="122" t="str">
        <f t="shared" si="22"/>
        <v/>
      </c>
      <c r="O70" s="99"/>
      <c r="P70" s="123"/>
      <c r="Q70" s="124"/>
      <c r="R70" s="124"/>
      <c r="S70" s="124"/>
      <c r="T70" s="124"/>
      <c r="U70" s="124"/>
      <c r="V70" s="124"/>
      <c r="W70" s="124"/>
      <c r="X70" s="124"/>
      <c r="Y70" s="125"/>
      <c r="Z70" s="122" t="str">
        <f t="shared" si="23"/>
        <v/>
      </c>
      <c r="AA70" s="126"/>
      <c r="AB70" s="123"/>
      <c r="AC70" s="124"/>
      <c r="AD70" s="124"/>
      <c r="AE70" s="124"/>
      <c r="AF70" s="124"/>
      <c r="AG70" s="124"/>
      <c r="AH70" s="124"/>
      <c r="AI70" s="124"/>
      <c r="AJ70" s="124"/>
      <c r="AK70" s="125"/>
      <c r="AL70" s="127" t="str">
        <f t="shared" si="24"/>
        <v/>
      </c>
      <c r="AM70" s="99"/>
      <c r="AN70" s="123"/>
      <c r="AO70" s="124"/>
      <c r="AP70" s="124"/>
      <c r="AQ70" s="124"/>
      <c r="AR70" s="124"/>
      <c r="AS70" s="124"/>
      <c r="AT70" s="124"/>
      <c r="AU70" s="124"/>
      <c r="AV70" s="124"/>
      <c r="AW70" s="125"/>
    </row>
    <row r="71" spans="1:49" s="121" customFormat="1" ht="46.5" customHeight="1" x14ac:dyDescent="0.25">
      <c r="A71" s="197"/>
      <c r="B71" s="122" t="str">
        <f t="shared" si="21"/>
        <v/>
      </c>
      <c r="C71" s="99"/>
      <c r="D71" s="123"/>
      <c r="E71" s="124"/>
      <c r="F71" s="124"/>
      <c r="G71" s="124"/>
      <c r="H71" s="124"/>
      <c r="I71" s="124"/>
      <c r="J71" s="124"/>
      <c r="K71" s="124"/>
      <c r="L71" s="124"/>
      <c r="M71" s="125"/>
      <c r="N71" s="122" t="str">
        <f t="shared" si="22"/>
        <v/>
      </c>
      <c r="O71" s="99"/>
      <c r="P71" s="123"/>
      <c r="Q71" s="124"/>
      <c r="R71" s="124"/>
      <c r="S71" s="124"/>
      <c r="T71" s="124"/>
      <c r="U71" s="124"/>
      <c r="V71" s="124"/>
      <c r="W71" s="124"/>
      <c r="X71" s="124"/>
      <c r="Y71" s="125"/>
      <c r="Z71" s="122" t="str">
        <f t="shared" si="23"/>
        <v/>
      </c>
      <c r="AA71" s="126"/>
      <c r="AB71" s="123"/>
      <c r="AC71" s="124"/>
      <c r="AD71" s="124"/>
      <c r="AE71" s="124"/>
      <c r="AF71" s="124"/>
      <c r="AG71" s="124"/>
      <c r="AH71" s="124"/>
      <c r="AI71" s="124"/>
      <c r="AJ71" s="124"/>
      <c r="AK71" s="125"/>
      <c r="AL71" s="127" t="str">
        <f t="shared" si="24"/>
        <v/>
      </c>
      <c r="AM71" s="99"/>
      <c r="AN71" s="123"/>
      <c r="AO71" s="124"/>
      <c r="AP71" s="124"/>
      <c r="AQ71" s="124"/>
      <c r="AR71" s="124"/>
      <c r="AS71" s="124"/>
      <c r="AT71" s="124"/>
      <c r="AU71" s="124"/>
      <c r="AV71" s="124"/>
      <c r="AW71" s="125"/>
    </row>
    <row r="72" spans="1:49" s="121" customFormat="1" ht="46.5" customHeight="1" x14ac:dyDescent="0.25">
      <c r="A72" s="197"/>
      <c r="B72" s="122" t="str">
        <f t="shared" si="21"/>
        <v/>
      </c>
      <c r="C72" s="99"/>
      <c r="D72" s="123"/>
      <c r="E72" s="124"/>
      <c r="F72" s="124"/>
      <c r="G72" s="124"/>
      <c r="H72" s="124"/>
      <c r="I72" s="124"/>
      <c r="J72" s="124"/>
      <c r="K72" s="124"/>
      <c r="L72" s="124"/>
      <c r="M72" s="125"/>
      <c r="N72" s="122" t="str">
        <f t="shared" si="22"/>
        <v/>
      </c>
      <c r="O72" s="99"/>
      <c r="P72" s="123"/>
      <c r="Q72" s="124"/>
      <c r="R72" s="124"/>
      <c r="S72" s="124"/>
      <c r="T72" s="124"/>
      <c r="U72" s="124"/>
      <c r="V72" s="124"/>
      <c r="W72" s="124"/>
      <c r="X72" s="124"/>
      <c r="Y72" s="125"/>
      <c r="Z72" s="122" t="str">
        <f t="shared" si="23"/>
        <v/>
      </c>
      <c r="AA72" s="126"/>
      <c r="AB72" s="123"/>
      <c r="AC72" s="124"/>
      <c r="AD72" s="124"/>
      <c r="AE72" s="124"/>
      <c r="AF72" s="124"/>
      <c r="AG72" s="124"/>
      <c r="AH72" s="124"/>
      <c r="AI72" s="124"/>
      <c r="AJ72" s="124"/>
      <c r="AK72" s="125"/>
      <c r="AL72" s="127" t="str">
        <f t="shared" si="24"/>
        <v/>
      </c>
      <c r="AM72" s="99"/>
      <c r="AN72" s="123"/>
      <c r="AO72" s="124"/>
      <c r="AP72" s="124"/>
      <c r="AQ72" s="124"/>
      <c r="AR72" s="124"/>
      <c r="AS72" s="124"/>
      <c r="AT72" s="124"/>
      <c r="AU72" s="124"/>
      <c r="AV72" s="124"/>
      <c r="AW72" s="125"/>
    </row>
    <row r="73" spans="1:49" s="121" customFormat="1" ht="46.5" customHeight="1" x14ac:dyDescent="0.25">
      <c r="A73" s="197"/>
      <c r="B73" s="122" t="str">
        <f t="shared" si="21"/>
        <v/>
      </c>
      <c r="C73" s="99"/>
      <c r="D73" s="123"/>
      <c r="E73" s="124"/>
      <c r="F73" s="124"/>
      <c r="G73" s="124"/>
      <c r="H73" s="124"/>
      <c r="I73" s="124"/>
      <c r="J73" s="124"/>
      <c r="K73" s="124"/>
      <c r="L73" s="124"/>
      <c r="M73" s="125"/>
      <c r="N73" s="122" t="str">
        <f t="shared" si="22"/>
        <v/>
      </c>
      <c r="O73" s="99"/>
      <c r="P73" s="123"/>
      <c r="Q73" s="124"/>
      <c r="R73" s="124"/>
      <c r="S73" s="124"/>
      <c r="T73" s="124"/>
      <c r="U73" s="124"/>
      <c r="V73" s="124"/>
      <c r="W73" s="124"/>
      <c r="X73" s="124"/>
      <c r="Y73" s="125"/>
      <c r="Z73" s="122" t="str">
        <f t="shared" si="23"/>
        <v/>
      </c>
      <c r="AA73" s="126"/>
      <c r="AB73" s="123"/>
      <c r="AC73" s="124"/>
      <c r="AD73" s="124"/>
      <c r="AE73" s="124"/>
      <c r="AF73" s="124"/>
      <c r="AG73" s="124"/>
      <c r="AH73" s="124"/>
      <c r="AI73" s="124"/>
      <c r="AJ73" s="124"/>
      <c r="AK73" s="125"/>
      <c r="AL73" s="127" t="str">
        <f t="shared" si="24"/>
        <v/>
      </c>
      <c r="AM73" s="99"/>
      <c r="AN73" s="123"/>
      <c r="AO73" s="124"/>
      <c r="AP73" s="124"/>
      <c r="AQ73" s="124"/>
      <c r="AR73" s="124"/>
      <c r="AS73" s="124"/>
      <c r="AT73" s="124"/>
      <c r="AU73" s="124"/>
      <c r="AV73" s="124"/>
      <c r="AW73" s="125"/>
    </row>
    <row r="74" spans="1:49" s="121" customFormat="1" ht="46.5" customHeight="1" x14ac:dyDescent="0.25">
      <c r="A74" s="197"/>
      <c r="B74" s="122" t="str">
        <f t="shared" si="21"/>
        <v/>
      </c>
      <c r="C74" s="99"/>
      <c r="D74" s="123"/>
      <c r="E74" s="124"/>
      <c r="F74" s="124"/>
      <c r="G74" s="124"/>
      <c r="H74" s="124"/>
      <c r="I74" s="124"/>
      <c r="J74" s="124"/>
      <c r="K74" s="124"/>
      <c r="L74" s="124"/>
      <c r="M74" s="125"/>
      <c r="N74" s="122" t="str">
        <f t="shared" si="22"/>
        <v/>
      </c>
      <c r="O74" s="99"/>
      <c r="P74" s="123"/>
      <c r="Q74" s="124"/>
      <c r="R74" s="124"/>
      <c r="S74" s="124"/>
      <c r="T74" s="124"/>
      <c r="U74" s="124"/>
      <c r="V74" s="124"/>
      <c r="W74" s="124"/>
      <c r="X74" s="124"/>
      <c r="Y74" s="125"/>
      <c r="Z74" s="122" t="str">
        <f t="shared" si="23"/>
        <v/>
      </c>
      <c r="AA74" s="126"/>
      <c r="AB74" s="123"/>
      <c r="AC74" s="124"/>
      <c r="AD74" s="124"/>
      <c r="AE74" s="124"/>
      <c r="AF74" s="124"/>
      <c r="AG74" s="124"/>
      <c r="AH74" s="124"/>
      <c r="AI74" s="124"/>
      <c r="AJ74" s="124"/>
      <c r="AK74" s="125"/>
      <c r="AL74" s="127" t="str">
        <f t="shared" si="24"/>
        <v/>
      </c>
      <c r="AM74" s="99"/>
      <c r="AN74" s="123"/>
      <c r="AO74" s="124"/>
      <c r="AP74" s="124"/>
      <c r="AQ74" s="124"/>
      <c r="AR74" s="124"/>
      <c r="AS74" s="124"/>
      <c r="AT74" s="124"/>
      <c r="AU74" s="124"/>
      <c r="AV74" s="124"/>
      <c r="AW74" s="125"/>
    </row>
    <row r="75" spans="1:49" s="121" customFormat="1" ht="46.5" customHeight="1" x14ac:dyDescent="0.25">
      <c r="A75" s="197"/>
      <c r="B75" s="122" t="str">
        <f t="shared" si="21"/>
        <v/>
      </c>
      <c r="C75" s="99"/>
      <c r="D75" s="123"/>
      <c r="E75" s="124"/>
      <c r="F75" s="124"/>
      <c r="G75" s="124"/>
      <c r="H75" s="124"/>
      <c r="I75" s="124"/>
      <c r="J75" s="124"/>
      <c r="K75" s="124"/>
      <c r="L75" s="124"/>
      <c r="M75" s="125"/>
      <c r="N75" s="122" t="str">
        <f t="shared" si="22"/>
        <v/>
      </c>
      <c r="O75" s="99"/>
      <c r="P75" s="123"/>
      <c r="Q75" s="124"/>
      <c r="R75" s="124"/>
      <c r="S75" s="124"/>
      <c r="T75" s="124"/>
      <c r="U75" s="124"/>
      <c r="V75" s="124"/>
      <c r="W75" s="124"/>
      <c r="X75" s="124"/>
      <c r="Y75" s="125"/>
      <c r="Z75" s="122" t="str">
        <f t="shared" si="23"/>
        <v/>
      </c>
      <c r="AA75" s="126"/>
      <c r="AB75" s="123"/>
      <c r="AC75" s="124"/>
      <c r="AD75" s="124"/>
      <c r="AE75" s="124"/>
      <c r="AF75" s="124"/>
      <c r="AG75" s="124"/>
      <c r="AH75" s="124"/>
      <c r="AI75" s="124"/>
      <c r="AJ75" s="124"/>
      <c r="AK75" s="125"/>
      <c r="AL75" s="127" t="str">
        <f t="shared" si="24"/>
        <v/>
      </c>
      <c r="AM75" s="99"/>
      <c r="AN75" s="123"/>
      <c r="AO75" s="124"/>
      <c r="AP75" s="124"/>
      <c r="AQ75" s="124"/>
      <c r="AR75" s="124"/>
      <c r="AS75" s="124"/>
      <c r="AT75" s="124"/>
      <c r="AU75" s="124"/>
      <c r="AV75" s="124"/>
      <c r="AW75" s="125"/>
    </row>
    <row r="76" spans="1:49" ht="46.5" customHeight="1" thickBot="1" x14ac:dyDescent="0.3">
      <c r="A76" s="216"/>
      <c r="B76" s="141" t="str">
        <f t="shared" si="21"/>
        <v/>
      </c>
      <c r="C76" s="159"/>
      <c r="D76" s="160"/>
      <c r="E76" s="161"/>
      <c r="F76" s="161"/>
      <c r="G76" s="161"/>
      <c r="H76" s="161"/>
      <c r="I76" s="161"/>
      <c r="J76" s="161"/>
      <c r="K76" s="161"/>
      <c r="L76" s="161"/>
      <c r="M76" s="162"/>
      <c r="N76" s="141" t="str">
        <f t="shared" si="22"/>
        <v/>
      </c>
      <c r="O76" s="159"/>
      <c r="P76" s="160"/>
      <c r="Q76" s="161"/>
      <c r="R76" s="161"/>
      <c r="S76" s="161"/>
      <c r="T76" s="161"/>
      <c r="U76" s="161"/>
      <c r="V76" s="161"/>
      <c r="W76" s="161"/>
      <c r="X76" s="161"/>
      <c r="Y76" s="162"/>
      <c r="Z76" s="141" t="str">
        <f t="shared" si="23"/>
        <v/>
      </c>
      <c r="AA76" s="163"/>
      <c r="AB76" s="160"/>
      <c r="AC76" s="161"/>
      <c r="AD76" s="161"/>
      <c r="AE76" s="161"/>
      <c r="AF76" s="161"/>
      <c r="AG76" s="161"/>
      <c r="AH76" s="161"/>
      <c r="AI76" s="161"/>
      <c r="AJ76" s="161"/>
      <c r="AK76" s="162"/>
      <c r="AL76" s="148" t="str">
        <f t="shared" si="24"/>
        <v/>
      </c>
      <c r="AM76" s="159"/>
      <c r="AN76" s="160"/>
      <c r="AO76" s="161"/>
      <c r="AP76" s="161"/>
      <c r="AQ76" s="161"/>
      <c r="AR76" s="161"/>
      <c r="AS76" s="161"/>
      <c r="AT76" s="161"/>
      <c r="AU76" s="161"/>
      <c r="AV76" s="161"/>
      <c r="AW76" s="162"/>
    </row>
    <row r="78" spans="1:49" ht="15" customHeight="1" x14ac:dyDescent="0.25">
      <c r="A78" s="100" t="s">
        <v>160</v>
      </c>
    </row>
  </sheetData>
  <protectedRanges>
    <protectedRange sqref="C5:M76" name="Rango1"/>
    <protectedRange sqref="O5:Y8 O10:Y76 P9:Y9 AA65" name="Rango2"/>
    <protectedRange sqref="O9 AB5:AK76 AA5:AA11 AA13:AA64 AA66:AA76" name="Rango3"/>
    <protectedRange sqref="AM5:AW76" name="Rango4"/>
  </protectedRanges>
  <mergeCells count="23">
    <mergeCell ref="A53:A64"/>
    <mergeCell ref="A65:A76"/>
    <mergeCell ref="A29:A40"/>
    <mergeCell ref="A41:A52"/>
    <mergeCell ref="AN3:AW3"/>
    <mergeCell ref="AL3:AM3"/>
    <mergeCell ref="AB3:AK3"/>
    <mergeCell ref="AL2:AW2"/>
    <mergeCell ref="A3:A4"/>
    <mergeCell ref="A17:A28"/>
    <mergeCell ref="A5:A16"/>
    <mergeCell ref="AL4:AM4"/>
    <mergeCell ref="Z2:AK2"/>
    <mergeCell ref="Z3:AA3"/>
    <mergeCell ref="Z4:AA4"/>
    <mergeCell ref="B2:M2"/>
    <mergeCell ref="B3:C3"/>
    <mergeCell ref="B4:C4"/>
    <mergeCell ref="N4:O4"/>
    <mergeCell ref="N3:O3"/>
    <mergeCell ref="N2:Y2"/>
    <mergeCell ref="D3:M3"/>
    <mergeCell ref="P3:Y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outlinePr summaryBelow="0" summaryRight="0"/>
  </sheetPr>
  <dimension ref="A1:V79"/>
  <sheetViews>
    <sheetView zoomScale="55" zoomScaleNormal="55" workbookViewId="0">
      <pane xSplit="2" ySplit="4" topLeftCell="C71" activePane="bottomRight" state="frozen"/>
      <selection pane="topRight" activeCell="C1" sqref="C1"/>
      <selection pane="bottomLeft" activeCell="A4" sqref="A4"/>
      <selection pane="bottomRight" activeCell="A82" sqref="A82"/>
    </sheetView>
  </sheetViews>
  <sheetFormatPr baseColWidth="10" defaultColWidth="12.5703125" defaultRowHeight="15" customHeight="1" x14ac:dyDescent="0.25"/>
  <cols>
    <col min="1" max="1" width="18.7109375" customWidth="1"/>
    <col min="2" max="2" width="38.28515625" customWidth="1"/>
    <col min="3" max="3" width="6.5703125" customWidth="1"/>
    <col min="4" max="4" width="71.7109375" customWidth="1"/>
    <col min="5" max="7" width="17.140625" customWidth="1"/>
    <col min="8" max="8" width="6.5703125" customWidth="1"/>
    <col min="9" max="9" width="71.7109375" customWidth="1"/>
    <col min="10" max="10" width="16.42578125" bestFit="1" customWidth="1"/>
    <col min="11" max="12" width="17.140625" customWidth="1"/>
    <col min="13" max="13" width="6.5703125" customWidth="1"/>
    <col min="14" max="14" width="71.7109375" customWidth="1"/>
    <col min="15" max="15" width="16.42578125" bestFit="1" customWidth="1"/>
    <col min="16" max="17" width="17.140625" customWidth="1"/>
    <col min="18" max="18" width="6.5703125" customWidth="1"/>
    <col min="19" max="19" width="71.7109375" customWidth="1"/>
    <col min="20" max="22" width="17.140625" customWidth="1"/>
  </cols>
  <sheetData>
    <row r="1" spans="1:22" ht="37.5" customHeight="1" thickBot="1" x14ac:dyDescent="0.3">
      <c r="A1" s="57" t="str">
        <f>'EVALUACIÓN - SEMÁFORO'!E3</f>
        <v>SGC</v>
      </c>
      <c r="B1" s="70" t="str">
        <f>VLOOKUP(A1,SISTEMAS,2,FALSE)</f>
        <v xml:space="preserve">Sistema de gestion de calidad 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5" customHeight="1" thickBot="1" x14ac:dyDescent="0.3"/>
    <row r="3" spans="1:22" ht="35.25" customHeight="1" thickBot="1" x14ac:dyDescent="0.3">
      <c r="A3" s="241" t="s">
        <v>0</v>
      </c>
      <c r="B3" s="243" t="s">
        <v>1</v>
      </c>
      <c r="C3" s="227" t="s">
        <v>2</v>
      </c>
      <c r="D3" s="228"/>
      <c r="E3" s="228"/>
      <c r="F3" s="228"/>
      <c r="G3" s="229"/>
      <c r="H3" s="227" t="s">
        <v>3</v>
      </c>
      <c r="I3" s="228"/>
      <c r="J3" s="228"/>
      <c r="K3" s="228"/>
      <c r="L3" s="229"/>
      <c r="M3" s="227" t="s">
        <v>4</v>
      </c>
      <c r="N3" s="228"/>
      <c r="O3" s="228"/>
      <c r="P3" s="228"/>
      <c r="Q3" s="229"/>
      <c r="R3" s="224" t="s">
        <v>5</v>
      </c>
      <c r="S3" s="225"/>
      <c r="T3" s="225"/>
      <c r="U3" s="225"/>
      <c r="V3" s="226"/>
    </row>
    <row r="4" spans="1:22" ht="35.25" customHeight="1" thickBot="1" x14ac:dyDescent="0.3">
      <c r="A4" s="242"/>
      <c r="B4" s="244"/>
      <c r="C4" s="236" t="s">
        <v>29</v>
      </c>
      <c r="D4" s="238"/>
      <c r="E4" s="65" t="s">
        <v>20</v>
      </c>
      <c r="F4" s="66" t="s">
        <v>21</v>
      </c>
      <c r="G4" s="67" t="s">
        <v>42</v>
      </c>
      <c r="H4" s="236" t="s">
        <v>29</v>
      </c>
      <c r="I4" s="238"/>
      <c r="J4" s="65" t="s">
        <v>20</v>
      </c>
      <c r="K4" s="66" t="s">
        <v>21</v>
      </c>
      <c r="L4" s="67" t="s">
        <v>42</v>
      </c>
      <c r="M4" s="236" t="s">
        <v>29</v>
      </c>
      <c r="N4" s="238"/>
      <c r="O4" s="65" t="s">
        <v>20</v>
      </c>
      <c r="P4" s="66" t="s">
        <v>21</v>
      </c>
      <c r="Q4" s="67" t="s">
        <v>42</v>
      </c>
      <c r="R4" s="236" t="s">
        <v>29</v>
      </c>
      <c r="S4" s="237"/>
      <c r="T4" s="68" t="s">
        <v>20</v>
      </c>
      <c r="U4" s="66" t="s">
        <v>21</v>
      </c>
      <c r="V4" s="69" t="s">
        <v>42</v>
      </c>
    </row>
    <row r="5" spans="1:22" ht="45.75" customHeight="1" x14ac:dyDescent="0.25">
      <c r="A5" s="233">
        <f>VLOOKUP(B5,PESTAL,VLOOKUP(A$1,SISTEMAS,3,FALSE)+1,FALSE)</f>
        <v>0.1</v>
      </c>
      <c r="B5" s="239" t="s">
        <v>6</v>
      </c>
      <c r="C5" s="35">
        <f>IFERROR(IF(D5="","",1),"")</f>
        <v>1</v>
      </c>
      <c r="D5" s="11" t="str">
        <f>IF('CRITERIOS PESTAL vs DOFA'!C5="","",'CRITERIOS PESTAL vs DOFA'!C5)</f>
        <v>Cargos administrativos en manos de docentes que no tienen las competencias gerenciales</v>
      </c>
      <c r="E5" s="2">
        <f>IFERROR(VLOOKUP(C5,DEBILIDADP,VLOOKUP($A$1,SISTEMAS,3,FALSE)+2,FALSE),"")</f>
        <v>3</v>
      </c>
      <c r="F5" s="5">
        <f>IF(D5="","",IF(E5=0,"",$A$5*E5))</f>
        <v>0.30000000000000004</v>
      </c>
      <c r="G5" s="221">
        <f>IFERROR(AVERAGE(F5:F16),0)</f>
        <v>0.27500000000000002</v>
      </c>
      <c r="H5" s="35">
        <f>IFERROR(IF(I5="","",1),"")</f>
        <v>1</v>
      </c>
      <c r="I5" s="11" t="str">
        <f>IF('CRITERIOS PESTAL vs DOFA'!O5="","",'CRITERIOS PESTAL vs DOFA'!O5)</f>
        <v xml:space="preserve">La metodologia participativa de la construcción del PGD </v>
      </c>
      <c r="J5" s="2">
        <f t="shared" ref="J5:J15" si="0">IFERROR(VLOOKUP(H5,OPORTUNIDADP,VLOOKUP($A$1,SISTEMAS,3,FALSE)+2,FALSE),"")</f>
        <v>3</v>
      </c>
      <c r="K5" s="5">
        <f>IF(I5="","",IF(J5=0,"",$A$5*J5))</f>
        <v>0.30000000000000004</v>
      </c>
      <c r="L5" s="221">
        <f>IFERROR(AVERAGE(K5:K16),0)</f>
        <v>0.30000000000000004</v>
      </c>
      <c r="M5" s="35">
        <f>IFERROR(IF(N5="","",1),"")</f>
        <v>1</v>
      </c>
      <c r="N5" s="11" t="str">
        <f>IF('CRITERIOS PESTAL vs DOFA'!AA5="","",'CRITERIOS PESTAL vs DOFA'!AA5)</f>
        <v>Fortalecimiento de la visibilidad de la Universidad a Nivel internacional, Nacional y regional</v>
      </c>
      <c r="O5" s="2">
        <f t="shared" ref="O5:O16" si="1">IFERROR(VLOOKUP(M5,FORTALEZAP,VLOOKUP($A$1,SISTEMAS,3,FALSE)+2,FALSE),"")</f>
        <v>2</v>
      </c>
      <c r="P5" s="5">
        <f>IF(N5="","",IF(O5=0,"",$A$5*O5))</f>
        <v>0.2</v>
      </c>
      <c r="Q5" s="221">
        <f>IFERROR(AVERAGE(P5:P16),0)</f>
        <v>0.26</v>
      </c>
      <c r="R5" s="35">
        <f>IFERROR(IF(S5="","",1),"")</f>
        <v>1</v>
      </c>
      <c r="S5" s="11" t="str">
        <f>IF('CRITERIOS PESTAL vs DOFA'!AM5="","",'CRITERIOS PESTAL vs DOFA'!AM5)</f>
        <v xml:space="preserve">Exceso de política nacionales que deben cumplir la Universidad, gestionadas a través del Sistema de Gestión </v>
      </c>
      <c r="T5" s="2">
        <f t="shared" ref="T5:T16" si="2">IFERROR(VLOOKUP(R5,AMENAZAP,VLOOKUP($A$1,SISTEMAS,3,FALSE)+2,FALSE),"")</f>
        <v>2</v>
      </c>
      <c r="U5" s="5">
        <f>IF(S5="","",IF(T5=0,"",$A$5*T5))</f>
        <v>0.2</v>
      </c>
      <c r="V5" s="221">
        <f>IFERROR(AVERAGE(U5:U16),0)</f>
        <v>0.2</v>
      </c>
    </row>
    <row r="6" spans="1:22" ht="45.75" customHeight="1" x14ac:dyDescent="0.25">
      <c r="A6" s="234"/>
      <c r="B6" s="231"/>
      <c r="C6" s="36">
        <f>IFERROR(IF(D6="","",C5+1),"")</f>
        <v>2</v>
      </c>
      <c r="D6" s="12" t="str">
        <f>IF('CRITERIOS PESTAL vs DOFA'!C6="","",'CRITERIOS PESTAL vs DOFA'!C6)</f>
        <v>Períodos de gobierno Universitario cortos en relación a las necesidades de planeación y ejecución a mediano y largo plazo, poniendo en riesgo la sostenibilidad del Sistema de Gestión</v>
      </c>
      <c r="E6" s="4">
        <f t="shared" ref="E6:E16" si="3">IFERROR(VLOOKUP(C6,DEBILIDADP,VLOOKUP($A$1,SISTEMAS,3,FALSE)+2,FALSE),"")</f>
        <v>3</v>
      </c>
      <c r="F6" s="5">
        <f>IF(D6="","",IF(E6=0,"",$A$5*E6))</f>
        <v>0.30000000000000004</v>
      </c>
      <c r="G6" s="222"/>
      <c r="H6" s="36">
        <f>IFERROR(IF(I6="","",H5+1),"")</f>
        <v>2</v>
      </c>
      <c r="I6" s="12" t="str">
        <f>IF('CRITERIOS PESTAL vs DOFA'!O6="","",'CRITERIOS PESTAL vs DOFA'!O6)</f>
        <v>La creación de la Sede La Paz, la cual debemos apoyar en la implementación del SGC</v>
      </c>
      <c r="J6" s="4">
        <f t="shared" si="0"/>
        <v>3</v>
      </c>
      <c r="K6" s="5">
        <f>IF(I6="","",IF(J6=0,"",$A$5*J6))</f>
        <v>0.30000000000000004</v>
      </c>
      <c r="L6" s="222"/>
      <c r="M6" s="36">
        <f>IFERROR(IF(N6="","",M5+1),"")</f>
        <v>2</v>
      </c>
      <c r="N6" s="12" t="str">
        <f>IF('CRITERIOS PESTAL vs DOFA'!AA6="","",'CRITERIOS PESTAL vs DOFA'!AA6)</f>
        <v>La certificación  internacional en la ISO 9001:2015 del SGC con BureauVeritas</v>
      </c>
      <c r="O6" s="4">
        <f t="shared" si="1"/>
        <v>3</v>
      </c>
      <c r="P6" s="5">
        <f>IF(N6="","",IF(O6=0,"",$A$5*O6))</f>
        <v>0.30000000000000004</v>
      </c>
      <c r="Q6" s="222"/>
      <c r="R6" s="36">
        <f>IFERROR(IF(S6="","",R5+1),"")</f>
        <v>2</v>
      </c>
      <c r="S6" s="12" t="str">
        <f>IF('CRITERIOS PESTAL vs DOFA'!AM6="","",'CRITERIOS PESTAL vs DOFA'!AM6)</f>
        <v>Incumplimiento de los objetivos de los proyectos de inversión definidos para el SGC en cada sede, por las limitaciones que trae una pandemia (seguridad  de las personas, confinamiento, entre otras )- Pueden llegar otras panmdemias</v>
      </c>
      <c r="T6" s="4">
        <f t="shared" si="2"/>
        <v>2</v>
      </c>
      <c r="U6" s="5">
        <f>IF(S6="","",IF(T6=0,"",$A$5*T6))</f>
        <v>0.2</v>
      </c>
      <c r="V6" s="222"/>
    </row>
    <row r="7" spans="1:22" ht="45.75" customHeight="1" x14ac:dyDescent="0.25">
      <c r="A7" s="234"/>
      <c r="B7" s="231"/>
      <c r="C7" s="37">
        <f t="shared" ref="C7:C13" si="4">IFERROR(IF(D7="","",C6+1),"")</f>
        <v>3</v>
      </c>
      <c r="D7" s="12" t="str">
        <f>IF('CRITERIOS PESTAL vs DOFA'!C7="","",'CRITERIOS PESTAL vs DOFA'!C7)</f>
        <v>Desarticulación entre los diferentes niveles de aplicación, afectando la gestión  por procesos</v>
      </c>
      <c r="E7" s="4">
        <f t="shared" si="3"/>
        <v>3</v>
      </c>
      <c r="F7" s="5">
        <f>IF(D7="","",IF(E7=0,"",$A$5*E7))</f>
        <v>0.30000000000000004</v>
      </c>
      <c r="G7" s="222"/>
      <c r="H7" s="37">
        <f t="shared" ref="H7:H10" si="5">IFERROR(IF(I7="","",H6+1),"")</f>
        <v>3</v>
      </c>
      <c r="I7" s="12" t="str">
        <f>IF('CRITERIOS PESTAL vs DOFA'!O7="","",MID('CRITERIOS PESTAL vs DOFA'!O7,1,250))</f>
        <v>Participación en proyectos estratégicos relacionados con la gestión de la Institución</v>
      </c>
      <c r="J7" s="4">
        <f t="shared" si="0"/>
        <v>3</v>
      </c>
      <c r="K7" s="5">
        <f>IF(I7="","",IF(J7=0,"",$A$5*J7))</f>
        <v>0.30000000000000004</v>
      </c>
      <c r="L7" s="222"/>
      <c r="M7" s="37">
        <f t="shared" ref="M7:M8" si="6">IFERROR(IF(N7="","",M6+1),"")</f>
        <v>3</v>
      </c>
      <c r="N7" s="12" t="str">
        <f>IF('CRITERIOS PESTAL vs DOFA'!AA7="","",'CRITERIOS PESTAL vs DOFA'!AA7)</f>
        <v>Rediseño de los procesos desde el enfoque de generación de valor</v>
      </c>
      <c r="O7" s="4">
        <f t="shared" si="1"/>
        <v>3</v>
      </c>
      <c r="P7" s="5">
        <f>IF(N7="","",IF(O7=0,"",$A$5*O7))</f>
        <v>0.30000000000000004</v>
      </c>
      <c r="Q7" s="222"/>
      <c r="R7" s="36" t="str">
        <f t="shared" ref="R7:R16" si="7">IFERROR(IF(S7="","",R6+1),"")</f>
        <v/>
      </c>
      <c r="S7" s="12" t="str">
        <f>IF('CRITERIOS PESTAL vs DOFA'!AM7="","",'CRITERIOS PESTAL vs DOFA'!AM7)</f>
        <v/>
      </c>
      <c r="T7" s="4">
        <f t="shared" si="2"/>
        <v>0</v>
      </c>
      <c r="U7" s="5" t="str">
        <f>IF(S7="","",IF(T7=0,"",$A$5*T7))</f>
        <v/>
      </c>
      <c r="V7" s="222"/>
    </row>
    <row r="8" spans="1:22" ht="45.75" customHeight="1" x14ac:dyDescent="0.25">
      <c r="A8" s="234"/>
      <c r="B8" s="231"/>
      <c r="C8" s="37">
        <f t="shared" si="4"/>
        <v>4</v>
      </c>
      <c r="D8" s="12" t="str">
        <f>IF('CRITERIOS PESTAL vs DOFA'!C8="","",'CRITERIOS PESTAL vs DOFA'!C8)</f>
        <v>Falta de compromiso de la Alta Dirección para la apropiación y liderazgo para el Sistema de Gestión de Calidad.</v>
      </c>
      <c r="E8" s="4">
        <f t="shared" si="3"/>
        <v>2</v>
      </c>
      <c r="F8" s="5">
        <f>IF(D8="","",IF(E8=0,"",$A$5*E8))</f>
        <v>0.2</v>
      </c>
      <c r="G8" s="222"/>
      <c r="H8" s="37">
        <f t="shared" si="5"/>
        <v>4</v>
      </c>
      <c r="I8" s="12" t="str">
        <f>IF('CRITERIOS PESTAL vs DOFA'!O8="","",'CRITERIOS PESTAL vs DOFA'!O8)</f>
        <v>Armonización del SGC con los procesos de autoevaluación y acreditacion institucional de la Universidad Nacional de Colombia</v>
      </c>
      <c r="J8" s="4">
        <f t="shared" si="0"/>
        <v>3</v>
      </c>
      <c r="K8" s="5">
        <f>IF(I8="","",IF(J8=0,"",$A$5*J8))</f>
        <v>0.30000000000000004</v>
      </c>
      <c r="L8" s="222"/>
      <c r="M8" s="37">
        <f t="shared" si="6"/>
        <v>4</v>
      </c>
      <c r="N8" s="12" t="str">
        <f>IF('CRITERIOS PESTAL vs DOFA'!AA8="","",'CRITERIOS PESTAL vs DOFA'!AA8)</f>
        <v>Compromiso de líderes y gestores del SGC en las Sedes y NN con el funcionamiento del sistema</v>
      </c>
      <c r="O8" s="4">
        <f t="shared" si="1"/>
        <v>2</v>
      </c>
      <c r="P8" s="5">
        <f>IF(N8="","",IF(O8=0,"",$A$5*O8))</f>
        <v>0.2</v>
      </c>
      <c r="Q8" s="222"/>
      <c r="R8" s="36" t="str">
        <f t="shared" si="7"/>
        <v/>
      </c>
      <c r="S8" s="12" t="str">
        <f>IF('CRITERIOS PESTAL vs DOFA'!AM8="","",'CRITERIOS PESTAL vs DOFA'!AM8)</f>
        <v/>
      </c>
      <c r="T8" s="4">
        <f t="shared" si="2"/>
        <v>0</v>
      </c>
      <c r="U8" s="5" t="str">
        <f>IF(S8="","",IF(T8=0,"",$A$5*T8))</f>
        <v/>
      </c>
      <c r="V8" s="222"/>
    </row>
    <row r="9" spans="1:22" ht="45.75" customHeight="1" x14ac:dyDescent="0.25">
      <c r="A9" s="234"/>
      <c r="B9" s="231"/>
      <c r="C9" s="37" t="str">
        <f t="shared" si="4"/>
        <v/>
      </c>
      <c r="D9" s="12" t="str">
        <f>IF('CRITERIOS PESTAL vs DOFA'!C9="","",'CRITERIOS PESTAL vs DOFA'!C9)</f>
        <v/>
      </c>
      <c r="E9" s="4">
        <f t="shared" si="3"/>
        <v>0</v>
      </c>
      <c r="F9" s="5" t="str">
        <f t="shared" ref="F9:F16" si="8">IF(D9="","",IF(E9=0,"",$A$5*E9))</f>
        <v/>
      </c>
      <c r="G9" s="222"/>
      <c r="H9" s="37">
        <f t="shared" si="5"/>
        <v>5</v>
      </c>
      <c r="I9" s="12" t="str">
        <f>IF('CRITERIOS PESTAL vs DOFA'!O9="","",'CRITERIOS PESTAL vs DOFA'!O9)</f>
        <v>La creación de la Sede La Paz, la cual debemos apoyar en la implementación del SGC</v>
      </c>
      <c r="J9" s="4">
        <f t="shared" si="0"/>
        <v>3</v>
      </c>
      <c r="K9" s="5">
        <f t="shared" ref="K9:K16" si="9">IF(I9="","",IF(J9=0,"",$A$5*J9))</f>
        <v>0.30000000000000004</v>
      </c>
      <c r="L9" s="222"/>
      <c r="M9" s="37">
        <f t="shared" ref="M9:M16" si="10">IFERROR(IF(N9="","",M8+1),"")</f>
        <v>5</v>
      </c>
      <c r="N9" s="12" t="str">
        <f>IF('CRITERIOS PESTAL vs DOFA'!AA9="","",'CRITERIOS PESTAL vs DOFA'!AA9)</f>
        <v>SGC como eje articulador del Modelo integrado de gestión</v>
      </c>
      <c r="O9" s="4">
        <f t="shared" si="1"/>
        <v>3</v>
      </c>
      <c r="P9" s="5">
        <f t="shared" ref="P9:P16" si="11">IF(N9="","",IF(O9=0,"",$A$5*O9))</f>
        <v>0.30000000000000004</v>
      </c>
      <c r="Q9" s="222"/>
      <c r="R9" s="36" t="str">
        <f t="shared" si="7"/>
        <v/>
      </c>
      <c r="S9" s="12" t="str">
        <f>IF('CRITERIOS PESTAL vs DOFA'!AM9="","",'CRITERIOS PESTAL vs DOFA'!AM9)</f>
        <v/>
      </c>
      <c r="T9" s="4">
        <f t="shared" si="2"/>
        <v>0</v>
      </c>
      <c r="U9" s="5" t="str">
        <f t="shared" ref="U9:U16" si="12">IF(S9="","",IF(T9=0,"",$A$5*T9))</f>
        <v/>
      </c>
      <c r="V9" s="222"/>
    </row>
    <row r="10" spans="1:22" ht="45.75" customHeight="1" x14ac:dyDescent="0.25">
      <c r="A10" s="234"/>
      <c r="B10" s="231"/>
      <c r="C10" s="37" t="str">
        <f t="shared" si="4"/>
        <v/>
      </c>
      <c r="D10" s="12" t="str">
        <f>IF('CRITERIOS PESTAL vs DOFA'!C10="","",'CRITERIOS PESTAL vs DOFA'!C10)</f>
        <v/>
      </c>
      <c r="E10" s="4">
        <f t="shared" si="3"/>
        <v>0</v>
      </c>
      <c r="F10" s="5" t="str">
        <f t="shared" si="8"/>
        <v/>
      </c>
      <c r="G10" s="222"/>
      <c r="H10" s="37" t="str">
        <f t="shared" si="5"/>
        <v/>
      </c>
      <c r="I10" s="12" t="str">
        <f>IF('CRITERIOS PESTAL vs DOFA'!O10="","",'CRITERIOS PESTAL vs DOFA'!O10)</f>
        <v/>
      </c>
      <c r="J10" s="4">
        <f t="shared" si="0"/>
        <v>0</v>
      </c>
      <c r="K10" s="5" t="str">
        <f t="shared" si="9"/>
        <v/>
      </c>
      <c r="L10" s="222"/>
      <c r="M10" s="37" t="str">
        <f t="shared" ref="M10" si="13">IFERROR(IF(N10="","",M9+1),"")</f>
        <v/>
      </c>
      <c r="N10" s="12"/>
      <c r="O10" s="4">
        <f t="shared" ref="O10" si="14">IFERROR(VLOOKUP(M10,FORTALEZAP,VLOOKUP($A$1,SISTEMAS,3,FALSE)+2,FALSE),"")</f>
        <v>0</v>
      </c>
      <c r="P10" s="5" t="str">
        <f t="shared" ref="P10" si="15">IF(N10="","",IF(O10=0,"",$A$5*O10))</f>
        <v/>
      </c>
      <c r="Q10" s="222"/>
      <c r="R10" s="36" t="str">
        <f t="shared" si="7"/>
        <v/>
      </c>
      <c r="S10" s="12" t="str">
        <f>IF('CRITERIOS PESTAL vs DOFA'!AM10="","",'CRITERIOS PESTAL vs DOFA'!AM10)</f>
        <v/>
      </c>
      <c r="T10" s="4">
        <f t="shared" si="2"/>
        <v>0</v>
      </c>
      <c r="U10" s="5" t="str">
        <f t="shared" si="12"/>
        <v/>
      </c>
      <c r="V10" s="222"/>
    </row>
    <row r="11" spans="1:22" ht="45.75" customHeight="1" x14ac:dyDescent="0.25">
      <c r="A11" s="234"/>
      <c r="B11" s="231"/>
      <c r="C11" s="37" t="str">
        <f t="shared" si="4"/>
        <v/>
      </c>
      <c r="D11" s="12" t="str">
        <f>IF('CRITERIOS PESTAL vs DOFA'!C11="","",'CRITERIOS PESTAL vs DOFA'!C11)</f>
        <v/>
      </c>
      <c r="E11" s="4">
        <f t="shared" si="3"/>
        <v>0</v>
      </c>
      <c r="F11" s="5" t="str">
        <f t="shared" si="8"/>
        <v/>
      </c>
      <c r="G11" s="222"/>
      <c r="H11" s="37" t="str">
        <f t="shared" ref="H11:H16" si="16">IFERROR(IF(I11="","",H10+1),"")</f>
        <v/>
      </c>
      <c r="I11" s="12" t="str">
        <f>IF('CRITERIOS PESTAL vs DOFA'!O11="","",'CRITERIOS PESTAL vs DOFA'!O11)</f>
        <v/>
      </c>
      <c r="J11" s="4">
        <f t="shared" si="0"/>
        <v>0</v>
      </c>
      <c r="K11" s="5" t="str">
        <f t="shared" si="9"/>
        <v/>
      </c>
      <c r="L11" s="222"/>
      <c r="M11" s="37" t="str">
        <f t="shared" si="10"/>
        <v/>
      </c>
      <c r="N11" s="12" t="str">
        <f>IF('CRITERIOS PESTAL vs DOFA'!AA11="","",'CRITERIOS PESTAL vs DOFA'!AA11)</f>
        <v/>
      </c>
      <c r="O11" s="4">
        <f t="shared" si="1"/>
        <v>0</v>
      </c>
      <c r="P11" s="5" t="str">
        <f t="shared" si="11"/>
        <v/>
      </c>
      <c r="Q11" s="222"/>
      <c r="R11" s="36" t="str">
        <f t="shared" si="7"/>
        <v/>
      </c>
      <c r="S11" s="12" t="str">
        <f>IF('CRITERIOS PESTAL vs DOFA'!AM11="","",'CRITERIOS PESTAL vs DOFA'!AM11)</f>
        <v/>
      </c>
      <c r="T11" s="4">
        <f t="shared" si="2"/>
        <v>0</v>
      </c>
      <c r="U11" s="5" t="str">
        <f t="shared" si="12"/>
        <v/>
      </c>
      <c r="V11" s="222"/>
    </row>
    <row r="12" spans="1:22" ht="45.75" customHeight="1" x14ac:dyDescent="0.25">
      <c r="A12" s="234"/>
      <c r="B12" s="231"/>
      <c r="C12" s="37" t="str">
        <f t="shared" si="4"/>
        <v/>
      </c>
      <c r="D12" s="12" t="str">
        <f>IF('CRITERIOS PESTAL vs DOFA'!C12="","",'CRITERIOS PESTAL vs DOFA'!C12)</f>
        <v/>
      </c>
      <c r="E12" s="4">
        <f t="shared" si="3"/>
        <v>0</v>
      </c>
      <c r="F12" s="5" t="str">
        <f t="shared" si="8"/>
        <v/>
      </c>
      <c r="G12" s="222"/>
      <c r="H12" s="37" t="str">
        <f t="shared" si="16"/>
        <v/>
      </c>
      <c r="I12" s="12" t="str">
        <f>IF('CRITERIOS PESTAL vs DOFA'!O12="","",'CRITERIOS PESTAL vs DOFA'!O12)</f>
        <v/>
      </c>
      <c r="J12" s="4">
        <f t="shared" si="0"/>
        <v>0</v>
      </c>
      <c r="K12" s="5" t="str">
        <f t="shared" si="9"/>
        <v/>
      </c>
      <c r="L12" s="222"/>
      <c r="M12" s="37" t="str">
        <f t="shared" si="10"/>
        <v/>
      </c>
      <c r="N12" s="12"/>
      <c r="O12" s="4">
        <f t="shared" si="1"/>
        <v>0</v>
      </c>
      <c r="P12" s="5" t="str">
        <f t="shared" si="11"/>
        <v/>
      </c>
      <c r="Q12" s="222"/>
      <c r="R12" s="36" t="str">
        <f t="shared" si="7"/>
        <v/>
      </c>
      <c r="S12" s="12" t="str">
        <f>IF('CRITERIOS PESTAL vs DOFA'!AM12="","",'CRITERIOS PESTAL vs DOFA'!AM12)</f>
        <v/>
      </c>
      <c r="T12" s="4">
        <f t="shared" si="2"/>
        <v>0</v>
      </c>
      <c r="U12" s="5" t="str">
        <f t="shared" si="12"/>
        <v/>
      </c>
      <c r="V12" s="222"/>
    </row>
    <row r="13" spans="1:22" ht="45.75" customHeight="1" x14ac:dyDescent="0.25">
      <c r="A13" s="234"/>
      <c r="B13" s="231"/>
      <c r="C13" s="37" t="str">
        <f t="shared" si="4"/>
        <v/>
      </c>
      <c r="D13" s="12" t="str">
        <f>IF('CRITERIOS PESTAL vs DOFA'!C13="","",'CRITERIOS PESTAL vs DOFA'!C13)</f>
        <v/>
      </c>
      <c r="E13" s="4">
        <f t="shared" si="3"/>
        <v>0</v>
      </c>
      <c r="F13" s="5" t="str">
        <f t="shared" si="8"/>
        <v/>
      </c>
      <c r="G13" s="222"/>
      <c r="H13" s="37" t="str">
        <f t="shared" si="16"/>
        <v/>
      </c>
      <c r="I13" s="12" t="str">
        <f>IF('CRITERIOS PESTAL vs DOFA'!O13="","",'CRITERIOS PESTAL vs DOFA'!O13)</f>
        <v/>
      </c>
      <c r="J13" s="4">
        <f t="shared" si="0"/>
        <v>0</v>
      </c>
      <c r="K13" s="5" t="str">
        <f t="shared" si="9"/>
        <v/>
      </c>
      <c r="L13" s="222"/>
      <c r="M13" s="37" t="str">
        <f t="shared" si="10"/>
        <v/>
      </c>
      <c r="N13" s="12" t="str">
        <f>IF('CRITERIOS PESTAL vs DOFA'!AA13="","",'CRITERIOS PESTAL vs DOFA'!AA13)</f>
        <v/>
      </c>
      <c r="O13" s="4">
        <f t="shared" si="1"/>
        <v>0</v>
      </c>
      <c r="P13" s="5" t="str">
        <f t="shared" si="11"/>
        <v/>
      </c>
      <c r="Q13" s="222"/>
      <c r="R13" s="36" t="str">
        <f t="shared" si="7"/>
        <v/>
      </c>
      <c r="S13" s="12" t="str">
        <f>IF('CRITERIOS PESTAL vs DOFA'!AM13="","",'CRITERIOS PESTAL vs DOFA'!AM13)</f>
        <v/>
      </c>
      <c r="T13" s="4">
        <f t="shared" si="2"/>
        <v>0</v>
      </c>
      <c r="U13" s="5" t="str">
        <f t="shared" si="12"/>
        <v/>
      </c>
      <c r="V13" s="222"/>
    </row>
    <row r="14" spans="1:22" ht="45.75" customHeight="1" x14ac:dyDescent="0.25">
      <c r="A14" s="234"/>
      <c r="B14" s="231"/>
      <c r="C14" s="37" t="str">
        <f t="shared" ref="C14:C16" si="17">IFERROR(IF(D14="","",C13+1),"")</f>
        <v/>
      </c>
      <c r="D14" s="12" t="str">
        <f>IF('CRITERIOS PESTAL vs DOFA'!C14="","",'CRITERIOS PESTAL vs DOFA'!C14)</f>
        <v/>
      </c>
      <c r="E14" s="4">
        <f t="shared" si="3"/>
        <v>0</v>
      </c>
      <c r="F14" s="5" t="str">
        <f t="shared" si="8"/>
        <v/>
      </c>
      <c r="G14" s="222"/>
      <c r="H14" s="37" t="str">
        <f t="shared" si="16"/>
        <v/>
      </c>
      <c r="I14" s="12" t="str">
        <f>IF('CRITERIOS PESTAL vs DOFA'!O14="","",'CRITERIOS PESTAL vs DOFA'!O14)</f>
        <v/>
      </c>
      <c r="J14" s="4">
        <f t="shared" si="0"/>
        <v>0</v>
      </c>
      <c r="K14" s="5" t="str">
        <f t="shared" si="9"/>
        <v/>
      </c>
      <c r="L14" s="222"/>
      <c r="M14" s="37" t="str">
        <f t="shared" si="10"/>
        <v/>
      </c>
      <c r="N14" s="12" t="str">
        <f>IF('CRITERIOS PESTAL vs DOFA'!AA14="","",'CRITERIOS PESTAL vs DOFA'!AA14)</f>
        <v/>
      </c>
      <c r="O14" s="4">
        <f t="shared" si="1"/>
        <v>0</v>
      </c>
      <c r="P14" s="5" t="str">
        <f t="shared" si="11"/>
        <v/>
      </c>
      <c r="Q14" s="222"/>
      <c r="R14" s="36" t="str">
        <f t="shared" si="7"/>
        <v/>
      </c>
      <c r="S14" s="12" t="str">
        <f>IF('CRITERIOS PESTAL vs DOFA'!AM14="","",'CRITERIOS PESTAL vs DOFA'!AM14)</f>
        <v/>
      </c>
      <c r="T14" s="4">
        <f t="shared" si="2"/>
        <v>0</v>
      </c>
      <c r="U14" s="5" t="str">
        <f t="shared" si="12"/>
        <v/>
      </c>
      <c r="V14" s="222"/>
    </row>
    <row r="15" spans="1:22" ht="45.75" customHeight="1" x14ac:dyDescent="0.25">
      <c r="A15" s="234"/>
      <c r="B15" s="231"/>
      <c r="C15" s="37" t="str">
        <f t="shared" si="17"/>
        <v/>
      </c>
      <c r="D15" s="12" t="str">
        <f>IF('CRITERIOS PESTAL vs DOFA'!C15="","",'CRITERIOS PESTAL vs DOFA'!C15)</f>
        <v/>
      </c>
      <c r="E15" s="4">
        <f t="shared" si="3"/>
        <v>0</v>
      </c>
      <c r="F15" s="5" t="str">
        <f t="shared" si="8"/>
        <v/>
      </c>
      <c r="G15" s="222"/>
      <c r="H15" s="37" t="str">
        <f t="shared" si="16"/>
        <v/>
      </c>
      <c r="I15" s="12" t="str">
        <f>IF('CRITERIOS PESTAL vs DOFA'!O15="","",'CRITERIOS PESTAL vs DOFA'!O15)</f>
        <v/>
      </c>
      <c r="J15" s="4">
        <f t="shared" si="0"/>
        <v>0</v>
      </c>
      <c r="K15" s="5" t="str">
        <f t="shared" si="9"/>
        <v/>
      </c>
      <c r="L15" s="222"/>
      <c r="M15" s="37" t="str">
        <f t="shared" si="10"/>
        <v/>
      </c>
      <c r="N15" s="12" t="str">
        <f>IF('CRITERIOS PESTAL vs DOFA'!AA15="","",'CRITERIOS PESTAL vs DOFA'!AA15)</f>
        <v/>
      </c>
      <c r="O15" s="4">
        <f t="shared" si="1"/>
        <v>0</v>
      </c>
      <c r="P15" s="5" t="str">
        <f t="shared" si="11"/>
        <v/>
      </c>
      <c r="Q15" s="222"/>
      <c r="R15" s="36" t="str">
        <f t="shared" si="7"/>
        <v/>
      </c>
      <c r="S15" s="12" t="str">
        <f>IF('CRITERIOS PESTAL vs DOFA'!AM15="","",'CRITERIOS PESTAL vs DOFA'!AM15)</f>
        <v/>
      </c>
      <c r="T15" s="4">
        <f t="shared" si="2"/>
        <v>0</v>
      </c>
      <c r="U15" s="5" t="str">
        <f t="shared" si="12"/>
        <v/>
      </c>
      <c r="V15" s="222"/>
    </row>
    <row r="16" spans="1:22" ht="45.75" customHeight="1" thickBot="1" x14ac:dyDescent="0.3">
      <c r="A16" s="235"/>
      <c r="B16" s="232"/>
      <c r="C16" s="37" t="str">
        <f t="shared" si="17"/>
        <v/>
      </c>
      <c r="D16" s="18" t="str">
        <f>IF('CRITERIOS PESTAL vs DOFA'!C16="","",'CRITERIOS PESTAL vs DOFA'!C16)</f>
        <v/>
      </c>
      <c r="E16" s="15">
        <f t="shared" si="3"/>
        <v>0</v>
      </c>
      <c r="F16" s="14" t="str">
        <f t="shared" si="8"/>
        <v/>
      </c>
      <c r="G16" s="223"/>
      <c r="H16" s="37" t="str">
        <f t="shared" si="16"/>
        <v/>
      </c>
      <c r="I16" s="12" t="str">
        <f>IF('CRITERIOS PESTAL vs DOFA'!O16="","",'CRITERIOS PESTAL vs DOFA'!O16)</f>
        <v/>
      </c>
      <c r="J16" s="4">
        <f>IFERROR(VLOOKUP(H16,OPORTUNIDADP,VLOOKUP($A$1,SISTEMAS,3,FALSE)+2,FALSE),"")</f>
        <v>0</v>
      </c>
      <c r="K16" s="5" t="str">
        <f t="shared" si="9"/>
        <v/>
      </c>
      <c r="L16" s="223"/>
      <c r="M16" s="37" t="str">
        <f t="shared" si="10"/>
        <v/>
      </c>
      <c r="N16" s="12" t="str">
        <f>IF('CRITERIOS PESTAL vs DOFA'!AA16="","",'CRITERIOS PESTAL vs DOFA'!AA16)</f>
        <v/>
      </c>
      <c r="O16" s="4">
        <f t="shared" si="1"/>
        <v>0</v>
      </c>
      <c r="P16" s="5" t="str">
        <f t="shared" si="11"/>
        <v/>
      </c>
      <c r="Q16" s="223"/>
      <c r="R16" s="36" t="str">
        <f t="shared" si="7"/>
        <v/>
      </c>
      <c r="S16" s="12" t="str">
        <f>IF('CRITERIOS PESTAL vs DOFA'!AM16="","",'CRITERIOS PESTAL vs DOFA'!AM16)</f>
        <v/>
      </c>
      <c r="T16" s="4">
        <f t="shared" si="2"/>
        <v>0</v>
      </c>
      <c r="U16" s="5" t="str">
        <f t="shared" si="12"/>
        <v/>
      </c>
      <c r="V16" s="223"/>
    </row>
    <row r="17" spans="1:22" ht="45.75" customHeight="1" x14ac:dyDescent="0.25">
      <c r="A17" s="233">
        <f>VLOOKUP(B17,PESTAL,VLOOKUP(A$1,SISTEMAS,3,FALSE)+1,FALSE)</f>
        <v>0.1</v>
      </c>
      <c r="B17" s="239" t="s">
        <v>9</v>
      </c>
      <c r="C17" s="35">
        <f>IFERROR(IF(D17="","",1),"")</f>
        <v>1</v>
      </c>
      <c r="D17" s="11" t="str">
        <f>IF('CRITERIOS PESTAL vs DOFA'!C17="","",'CRITERIOS PESTAL vs DOFA'!C17)</f>
        <v>Insuficiencia de recursos de funcionamiento para la mejora y sostenibilidad del Sistema de Gestión  de Calidad</v>
      </c>
      <c r="E17" s="2">
        <f t="shared" ref="E17:E28" si="18">IFERROR(VLOOKUP(C17,DEBILIDADE,VLOOKUP($A$1,SISTEMAS,3,FALSE)+2,FALSE),"")</f>
        <v>3</v>
      </c>
      <c r="F17" s="3">
        <f>IF(D17="","",IF(E17=0,"",$A$17*E17))</f>
        <v>0.30000000000000004</v>
      </c>
      <c r="G17" s="221">
        <f>IFERROR(AVERAGE(F17:F28),0)</f>
        <v>0.30000000000000004</v>
      </c>
      <c r="H17" s="35" t="str">
        <f>IFERROR(IF(I17="","",1),"")</f>
        <v/>
      </c>
      <c r="I17" s="11" t="str">
        <f>IF('CRITERIOS PESTAL vs DOFA'!O17="","",'CRITERIOS PESTAL vs DOFA'!O17)</f>
        <v/>
      </c>
      <c r="J17" s="2">
        <f t="shared" ref="J17:J28" si="19">IFERROR(VLOOKUP(H17,OPORTUNIDADE,VLOOKUP($A$1,SISTEMAS,3,FALSE)+2,FALSE),"")</f>
        <v>0</v>
      </c>
      <c r="K17" s="3" t="str">
        <f>IF(I17="","",IF(J17=0,"",$A$17*J17))</f>
        <v/>
      </c>
      <c r="L17" s="221">
        <f>IFERROR(AVERAGE(K17:K28),0)</f>
        <v>0</v>
      </c>
      <c r="M17" s="35">
        <f>IFERROR(IF(N17="","",1),"")</f>
        <v>1</v>
      </c>
      <c r="N17" s="11" t="str">
        <f>IF('CRITERIOS PESTAL vs DOFA'!AA17="","",'CRITERIOS PESTAL vs DOFA'!AA17)</f>
        <v>Respaldo institucional a través de proyectos de inversión con financiación suficiente en las Sedes y el Nivel Nacional para lasactividades relacionadas con la implementación y sostenibilidad de SIGA, incluyendo el  SGC</v>
      </c>
      <c r="O17" s="2">
        <f t="shared" ref="O17:O28" si="20">IFERROR(VLOOKUP(M17,FORTALEZAE,VLOOKUP($A$1,SISTEMAS,3,FALSE)+2,FALSE),"")</f>
        <v>2</v>
      </c>
      <c r="P17" s="3">
        <f>IF(N17="","",IF(O17=0,"",$A$17*O17))</f>
        <v>0.2</v>
      </c>
      <c r="Q17" s="221">
        <f>IFERROR(AVERAGE(P17:P28),0)</f>
        <v>0.25</v>
      </c>
      <c r="R17" s="35">
        <f>IFERROR(IF(S17="","",1),"")</f>
        <v>1</v>
      </c>
      <c r="S17" s="11" t="str">
        <f>IF('CRITERIOS PESTAL vs DOFA'!AM17="","",'CRITERIOS PESTAL vs DOFA'!AM17)</f>
        <v xml:space="preserve">Anormalidad academica /  administrativa que afecta los ingresos de la institución. </v>
      </c>
      <c r="T17" s="8">
        <f t="shared" ref="T17:T28" si="21">IFERROR(VLOOKUP(R17,AMENAZAE,VLOOKUP($A$1,SISTEMAS,3,FALSE)+2,FALSE),"")</f>
        <v>1</v>
      </c>
      <c r="U17" s="3">
        <f>IF(S17="","",IF(T17=0,"",$A$17*T17))</f>
        <v>0.1</v>
      </c>
      <c r="V17" s="221">
        <f>IFERROR(AVERAGE(U17:U28),0)</f>
        <v>0.15000000000000002</v>
      </c>
    </row>
    <row r="18" spans="1:22" ht="45.75" customHeight="1" x14ac:dyDescent="0.25">
      <c r="A18" s="234"/>
      <c r="B18" s="231"/>
      <c r="C18" s="36" t="str">
        <f>IFERROR(IF(D18="","",C17+1),"")</f>
        <v/>
      </c>
      <c r="D18" s="12" t="str">
        <f>IF('CRITERIOS PESTAL vs DOFA'!C18="","",'CRITERIOS PESTAL vs DOFA'!C18)</f>
        <v/>
      </c>
      <c r="E18" s="4">
        <f t="shared" si="18"/>
        <v>0</v>
      </c>
      <c r="F18" s="5" t="str">
        <f t="shared" ref="F18:F28" si="22">IF(D18="","",IF(E18=0,"",$A$17*E18))</f>
        <v/>
      </c>
      <c r="G18" s="222"/>
      <c r="H18" s="36" t="str">
        <f>IFERROR(IF(I18="","",H17+1),"")</f>
        <v/>
      </c>
      <c r="I18" s="12" t="str">
        <f>IF('CRITERIOS PESTAL vs DOFA'!O18="","",'CRITERIOS PESTAL vs DOFA'!O18)</f>
        <v/>
      </c>
      <c r="J18" s="4">
        <f t="shared" si="19"/>
        <v>0</v>
      </c>
      <c r="K18" s="5" t="str">
        <f t="shared" ref="K18:K28" si="23">IF(I18="","",IF(J18=0,"",$A$17*J18))</f>
        <v/>
      </c>
      <c r="L18" s="222"/>
      <c r="M18" s="36">
        <f>IFERROR(IF(N18="","",M17+1),"")</f>
        <v>2</v>
      </c>
      <c r="N18" s="12" t="str">
        <f>IF('CRITERIOS PESTAL vs DOFA'!AA18="","",'CRITERIOS PESTAL vs DOFA'!AA18)</f>
        <v>Implementación de  auditorias remotas (generando  eficiencia de los recursos humanos y uso intensivo de la tecnologia). (T-E)</v>
      </c>
      <c r="O18" s="4">
        <f t="shared" si="20"/>
        <v>3</v>
      </c>
      <c r="P18" s="5">
        <f t="shared" ref="P18:P28" si="24">IF(N18="","",IF(O18=0,"",$A$17*O18))</f>
        <v>0.30000000000000004</v>
      </c>
      <c r="Q18" s="222"/>
      <c r="R18" s="36">
        <f>IFERROR(IF(S18="","",R17+1),"")</f>
        <v>2</v>
      </c>
      <c r="S18" s="12" t="str">
        <f>IF('CRITERIOS PESTAL vs DOFA'!AM18="","",'CRITERIOS PESTAL vs DOFA'!AM18)</f>
        <v>Recorte de recursos de los proyectos de inversión por el deficit economico o por otras prioridades estratégicas en la Universidad</v>
      </c>
      <c r="T18" s="6">
        <f t="shared" si="21"/>
        <v>2</v>
      </c>
      <c r="U18" s="5">
        <f t="shared" ref="U18:U28" si="25">IF(S18="","",IF(T18=0,"",$A$17*T18))</f>
        <v>0.2</v>
      </c>
      <c r="V18" s="222"/>
    </row>
    <row r="19" spans="1:22" ht="45.75" customHeight="1" x14ac:dyDescent="0.25">
      <c r="A19" s="234"/>
      <c r="B19" s="231"/>
      <c r="C19" s="37" t="str">
        <f t="shared" ref="C19:C28" si="26">IFERROR(IF(D19="","",C18+1),"")</f>
        <v/>
      </c>
      <c r="D19" s="12" t="str">
        <f>IF('CRITERIOS PESTAL vs DOFA'!C19="","",'CRITERIOS PESTAL vs DOFA'!C19)</f>
        <v/>
      </c>
      <c r="E19" s="4">
        <f t="shared" si="18"/>
        <v>0</v>
      </c>
      <c r="F19" s="5" t="str">
        <f t="shared" si="22"/>
        <v/>
      </c>
      <c r="G19" s="222"/>
      <c r="H19" s="37" t="str">
        <f t="shared" ref="H19:H28" si="27">IFERROR(IF(I19="","",H18+1),"")</f>
        <v/>
      </c>
      <c r="I19" s="12" t="str">
        <f>IF('CRITERIOS PESTAL vs DOFA'!O19="","",'CRITERIOS PESTAL vs DOFA'!O19)</f>
        <v/>
      </c>
      <c r="J19" s="4">
        <f t="shared" si="19"/>
        <v>0</v>
      </c>
      <c r="K19" s="5" t="str">
        <f t="shared" si="23"/>
        <v/>
      </c>
      <c r="L19" s="222"/>
      <c r="M19" s="37" t="str">
        <f t="shared" ref="M19:M28" si="28">IFERROR(IF(N19="","",M18+1),"")</f>
        <v/>
      </c>
      <c r="N19" s="12" t="str">
        <f>IF('CRITERIOS PESTAL vs DOFA'!AA19="","",'CRITERIOS PESTAL vs DOFA'!AA19)</f>
        <v/>
      </c>
      <c r="O19" s="4">
        <f t="shared" si="20"/>
        <v>0</v>
      </c>
      <c r="P19" s="5" t="str">
        <f t="shared" si="24"/>
        <v/>
      </c>
      <c r="Q19" s="222"/>
      <c r="R19" s="37" t="str">
        <f t="shared" ref="R19:R28" si="29">IFERROR(IF(S19="","",R18+1),"")</f>
        <v/>
      </c>
      <c r="S19" s="12" t="str">
        <f>IF('CRITERIOS PESTAL vs DOFA'!AM19="","",'CRITERIOS PESTAL vs DOFA'!AM19)</f>
        <v/>
      </c>
      <c r="T19" s="6">
        <f t="shared" si="21"/>
        <v>0</v>
      </c>
      <c r="U19" s="5" t="str">
        <f t="shared" si="25"/>
        <v/>
      </c>
      <c r="V19" s="222"/>
    </row>
    <row r="20" spans="1:22" ht="45.75" customHeight="1" x14ac:dyDescent="0.25">
      <c r="A20" s="234"/>
      <c r="B20" s="231"/>
      <c r="C20" s="37" t="str">
        <f t="shared" si="26"/>
        <v/>
      </c>
      <c r="D20" s="12" t="str">
        <f>IF('CRITERIOS PESTAL vs DOFA'!C20="","",'CRITERIOS PESTAL vs DOFA'!C20)</f>
        <v/>
      </c>
      <c r="E20" s="4">
        <f t="shared" si="18"/>
        <v>0</v>
      </c>
      <c r="F20" s="5" t="str">
        <f t="shared" si="22"/>
        <v/>
      </c>
      <c r="G20" s="222"/>
      <c r="H20" s="37" t="str">
        <f t="shared" si="27"/>
        <v/>
      </c>
      <c r="I20" s="12" t="str">
        <f>IF('CRITERIOS PESTAL vs DOFA'!O20="","",'CRITERIOS PESTAL vs DOFA'!O20)</f>
        <v/>
      </c>
      <c r="J20" s="4">
        <f t="shared" si="19"/>
        <v>0</v>
      </c>
      <c r="K20" s="5" t="str">
        <f t="shared" si="23"/>
        <v/>
      </c>
      <c r="L20" s="222"/>
      <c r="M20" s="37" t="str">
        <f t="shared" si="28"/>
        <v/>
      </c>
      <c r="N20" s="12" t="str">
        <f>IF('CRITERIOS PESTAL vs DOFA'!AA20="","",'CRITERIOS PESTAL vs DOFA'!AA20)</f>
        <v/>
      </c>
      <c r="O20" s="4">
        <f t="shared" si="20"/>
        <v>0</v>
      </c>
      <c r="P20" s="5" t="str">
        <f t="shared" si="24"/>
        <v/>
      </c>
      <c r="Q20" s="222"/>
      <c r="R20" s="37" t="str">
        <f t="shared" si="29"/>
        <v/>
      </c>
      <c r="S20" s="12" t="str">
        <f>IF('CRITERIOS PESTAL vs DOFA'!AM20="","",'CRITERIOS PESTAL vs DOFA'!AM20)</f>
        <v/>
      </c>
      <c r="T20" s="6">
        <f t="shared" si="21"/>
        <v>0</v>
      </c>
      <c r="U20" s="5" t="str">
        <f t="shared" si="25"/>
        <v/>
      </c>
      <c r="V20" s="222"/>
    </row>
    <row r="21" spans="1:22" ht="45.75" customHeight="1" x14ac:dyDescent="0.25">
      <c r="A21" s="234"/>
      <c r="B21" s="231"/>
      <c r="C21" s="37" t="str">
        <f t="shared" si="26"/>
        <v/>
      </c>
      <c r="D21" s="12" t="str">
        <f>IF('CRITERIOS PESTAL vs DOFA'!C21="","",'CRITERIOS PESTAL vs DOFA'!C21)</f>
        <v/>
      </c>
      <c r="E21" s="4">
        <f t="shared" si="18"/>
        <v>0</v>
      </c>
      <c r="F21" s="5" t="str">
        <f>IF(D21="","",IF(E21=0,"",$A$17*E21))</f>
        <v/>
      </c>
      <c r="G21" s="222"/>
      <c r="H21" s="37" t="str">
        <f t="shared" si="27"/>
        <v/>
      </c>
      <c r="I21" s="12" t="str">
        <f>IF('CRITERIOS PESTAL vs DOFA'!O21="","",'CRITERIOS PESTAL vs DOFA'!O21)</f>
        <v/>
      </c>
      <c r="J21" s="4">
        <f t="shared" si="19"/>
        <v>0</v>
      </c>
      <c r="K21" s="5" t="str">
        <f>IF(I21="","",IF(J21=0,"",$A$17*J21))</f>
        <v/>
      </c>
      <c r="L21" s="222"/>
      <c r="M21" s="37" t="str">
        <f t="shared" si="28"/>
        <v/>
      </c>
      <c r="N21" s="12" t="str">
        <f>IF('CRITERIOS PESTAL vs DOFA'!AA21="","",'CRITERIOS PESTAL vs DOFA'!AA21)</f>
        <v/>
      </c>
      <c r="O21" s="4">
        <f t="shared" si="20"/>
        <v>0</v>
      </c>
      <c r="P21" s="5" t="str">
        <f>IF(N21="","",IF(O21=0,"",$A$17*O21))</f>
        <v/>
      </c>
      <c r="Q21" s="222"/>
      <c r="R21" s="37" t="str">
        <f t="shared" si="29"/>
        <v/>
      </c>
      <c r="S21" s="12" t="str">
        <f>IF('CRITERIOS PESTAL vs DOFA'!AM21="","",'CRITERIOS PESTAL vs DOFA'!AM21)</f>
        <v/>
      </c>
      <c r="T21" s="6">
        <f t="shared" si="21"/>
        <v>0</v>
      </c>
      <c r="U21" s="5" t="str">
        <f>IF(S21="","",IF(T21=0,"",$A$17*T21))</f>
        <v/>
      </c>
      <c r="V21" s="222"/>
    </row>
    <row r="22" spans="1:22" ht="45.75" customHeight="1" x14ac:dyDescent="0.25">
      <c r="A22" s="234"/>
      <c r="B22" s="231"/>
      <c r="C22" s="37" t="str">
        <f t="shared" si="26"/>
        <v/>
      </c>
      <c r="D22" s="12" t="str">
        <f>IF('CRITERIOS PESTAL vs DOFA'!C22="","",'CRITERIOS PESTAL vs DOFA'!C22)</f>
        <v/>
      </c>
      <c r="E22" s="4">
        <f t="shared" si="18"/>
        <v>0</v>
      </c>
      <c r="F22" s="5" t="str">
        <f t="shared" si="22"/>
        <v/>
      </c>
      <c r="G22" s="222"/>
      <c r="H22" s="37" t="str">
        <f t="shared" si="27"/>
        <v/>
      </c>
      <c r="I22" s="12" t="str">
        <f>IF('CRITERIOS PESTAL vs DOFA'!O22="","",'CRITERIOS PESTAL vs DOFA'!O22)</f>
        <v/>
      </c>
      <c r="J22" s="4">
        <f t="shared" si="19"/>
        <v>0</v>
      </c>
      <c r="K22" s="5" t="str">
        <f t="shared" si="23"/>
        <v/>
      </c>
      <c r="L22" s="222"/>
      <c r="M22" s="37" t="str">
        <f t="shared" si="28"/>
        <v/>
      </c>
      <c r="N22" s="12" t="str">
        <f>IF('CRITERIOS PESTAL vs DOFA'!AA22="","",'CRITERIOS PESTAL vs DOFA'!AA22)</f>
        <v/>
      </c>
      <c r="O22" s="4">
        <f t="shared" si="20"/>
        <v>0</v>
      </c>
      <c r="P22" s="5" t="str">
        <f t="shared" si="24"/>
        <v/>
      </c>
      <c r="Q22" s="222"/>
      <c r="R22" s="37" t="str">
        <f t="shared" si="29"/>
        <v/>
      </c>
      <c r="S22" s="12" t="str">
        <f>IF('CRITERIOS PESTAL vs DOFA'!AM22="","",'CRITERIOS PESTAL vs DOFA'!AM22)</f>
        <v/>
      </c>
      <c r="T22" s="6">
        <f t="shared" si="21"/>
        <v>0</v>
      </c>
      <c r="U22" s="5" t="str">
        <f t="shared" si="25"/>
        <v/>
      </c>
      <c r="V22" s="222"/>
    </row>
    <row r="23" spans="1:22" ht="45.75" customHeight="1" x14ac:dyDescent="0.25">
      <c r="A23" s="234"/>
      <c r="B23" s="231"/>
      <c r="C23" s="37" t="str">
        <f t="shared" si="26"/>
        <v/>
      </c>
      <c r="D23" s="12" t="str">
        <f>IF('CRITERIOS PESTAL vs DOFA'!C23="","",'CRITERIOS PESTAL vs DOFA'!C23)</f>
        <v/>
      </c>
      <c r="E23" s="4">
        <f t="shared" si="18"/>
        <v>0</v>
      </c>
      <c r="F23" s="5" t="str">
        <f t="shared" si="22"/>
        <v/>
      </c>
      <c r="G23" s="222"/>
      <c r="H23" s="37" t="str">
        <f t="shared" si="27"/>
        <v/>
      </c>
      <c r="I23" s="12" t="str">
        <f>IF('CRITERIOS PESTAL vs DOFA'!O23="","",'CRITERIOS PESTAL vs DOFA'!O23)</f>
        <v/>
      </c>
      <c r="J23" s="4">
        <f t="shared" si="19"/>
        <v>0</v>
      </c>
      <c r="K23" s="5" t="str">
        <f t="shared" si="23"/>
        <v/>
      </c>
      <c r="L23" s="222"/>
      <c r="M23" s="37" t="str">
        <f t="shared" si="28"/>
        <v/>
      </c>
      <c r="N23" s="12" t="str">
        <f>IF('CRITERIOS PESTAL vs DOFA'!AA23="","",'CRITERIOS PESTAL vs DOFA'!AA23)</f>
        <v/>
      </c>
      <c r="O23" s="4">
        <f t="shared" si="20"/>
        <v>0</v>
      </c>
      <c r="P23" s="5" t="str">
        <f t="shared" si="24"/>
        <v/>
      </c>
      <c r="Q23" s="222"/>
      <c r="R23" s="37" t="str">
        <f t="shared" si="29"/>
        <v/>
      </c>
      <c r="S23" s="12" t="str">
        <f>IF('CRITERIOS PESTAL vs DOFA'!AM23="","",'CRITERIOS PESTAL vs DOFA'!AM23)</f>
        <v/>
      </c>
      <c r="T23" s="6">
        <f t="shared" si="21"/>
        <v>0</v>
      </c>
      <c r="U23" s="5" t="str">
        <f t="shared" si="25"/>
        <v/>
      </c>
      <c r="V23" s="222"/>
    </row>
    <row r="24" spans="1:22" ht="45.75" customHeight="1" x14ac:dyDescent="0.25">
      <c r="A24" s="234"/>
      <c r="B24" s="231"/>
      <c r="C24" s="37" t="str">
        <f t="shared" si="26"/>
        <v/>
      </c>
      <c r="D24" s="12" t="str">
        <f>IF('CRITERIOS PESTAL vs DOFA'!C24="","",'CRITERIOS PESTAL vs DOFA'!C24)</f>
        <v/>
      </c>
      <c r="E24" s="4">
        <f t="shared" si="18"/>
        <v>0</v>
      </c>
      <c r="F24" s="5" t="str">
        <f t="shared" si="22"/>
        <v/>
      </c>
      <c r="G24" s="222"/>
      <c r="H24" s="37" t="str">
        <f t="shared" si="27"/>
        <v/>
      </c>
      <c r="I24" s="12" t="str">
        <f>IF('CRITERIOS PESTAL vs DOFA'!O24="","",'CRITERIOS PESTAL vs DOFA'!O24)</f>
        <v/>
      </c>
      <c r="J24" s="4">
        <f t="shared" si="19"/>
        <v>0</v>
      </c>
      <c r="K24" s="5" t="str">
        <f t="shared" si="23"/>
        <v/>
      </c>
      <c r="L24" s="222"/>
      <c r="M24" s="37" t="str">
        <f t="shared" si="28"/>
        <v/>
      </c>
      <c r="N24" s="12" t="str">
        <f>IF('CRITERIOS PESTAL vs DOFA'!AA24="","",'CRITERIOS PESTAL vs DOFA'!AA24)</f>
        <v/>
      </c>
      <c r="O24" s="4">
        <f t="shared" si="20"/>
        <v>0</v>
      </c>
      <c r="P24" s="5" t="str">
        <f t="shared" si="24"/>
        <v/>
      </c>
      <c r="Q24" s="222"/>
      <c r="R24" s="37" t="str">
        <f t="shared" si="29"/>
        <v/>
      </c>
      <c r="S24" s="12" t="str">
        <f>IF('CRITERIOS PESTAL vs DOFA'!AM24="","",'CRITERIOS PESTAL vs DOFA'!AM24)</f>
        <v/>
      </c>
      <c r="T24" s="6">
        <f t="shared" si="21"/>
        <v>0</v>
      </c>
      <c r="U24" s="5" t="str">
        <f t="shared" si="25"/>
        <v/>
      </c>
      <c r="V24" s="222"/>
    </row>
    <row r="25" spans="1:22" ht="45.75" customHeight="1" x14ac:dyDescent="0.25">
      <c r="A25" s="234"/>
      <c r="B25" s="231"/>
      <c r="C25" s="37" t="str">
        <f t="shared" si="26"/>
        <v/>
      </c>
      <c r="D25" s="12" t="str">
        <f>IF('CRITERIOS PESTAL vs DOFA'!C25="","",'CRITERIOS PESTAL vs DOFA'!C25)</f>
        <v/>
      </c>
      <c r="E25" s="4">
        <f t="shared" si="18"/>
        <v>0</v>
      </c>
      <c r="F25" s="5" t="str">
        <f t="shared" si="22"/>
        <v/>
      </c>
      <c r="G25" s="222"/>
      <c r="H25" s="37" t="str">
        <f t="shared" si="27"/>
        <v/>
      </c>
      <c r="I25" s="12" t="str">
        <f>IF('CRITERIOS PESTAL vs DOFA'!O25="","",'CRITERIOS PESTAL vs DOFA'!O25)</f>
        <v/>
      </c>
      <c r="J25" s="4">
        <f t="shared" si="19"/>
        <v>0</v>
      </c>
      <c r="K25" s="5" t="str">
        <f t="shared" si="23"/>
        <v/>
      </c>
      <c r="L25" s="222"/>
      <c r="M25" s="37" t="str">
        <f t="shared" si="28"/>
        <v/>
      </c>
      <c r="N25" s="12" t="str">
        <f>IF('CRITERIOS PESTAL vs DOFA'!AA25="","",'CRITERIOS PESTAL vs DOFA'!AA25)</f>
        <v/>
      </c>
      <c r="O25" s="4">
        <f t="shared" si="20"/>
        <v>0</v>
      </c>
      <c r="P25" s="5" t="str">
        <f t="shared" si="24"/>
        <v/>
      </c>
      <c r="Q25" s="222"/>
      <c r="R25" s="37" t="str">
        <f t="shared" si="29"/>
        <v/>
      </c>
      <c r="S25" s="12" t="str">
        <f>IF('CRITERIOS PESTAL vs DOFA'!AM25="","",'CRITERIOS PESTAL vs DOFA'!AM25)</f>
        <v/>
      </c>
      <c r="T25" s="6">
        <f t="shared" si="21"/>
        <v>0</v>
      </c>
      <c r="U25" s="5" t="str">
        <f t="shared" si="25"/>
        <v/>
      </c>
      <c r="V25" s="222"/>
    </row>
    <row r="26" spans="1:22" ht="45.75" customHeight="1" x14ac:dyDescent="0.25">
      <c r="A26" s="234"/>
      <c r="B26" s="231"/>
      <c r="C26" s="37" t="str">
        <f t="shared" si="26"/>
        <v/>
      </c>
      <c r="D26" s="12" t="str">
        <f>IF('CRITERIOS PESTAL vs DOFA'!C26="","",'CRITERIOS PESTAL vs DOFA'!C26)</f>
        <v/>
      </c>
      <c r="E26" s="4">
        <f t="shared" si="18"/>
        <v>0</v>
      </c>
      <c r="F26" s="5" t="str">
        <f t="shared" si="22"/>
        <v/>
      </c>
      <c r="G26" s="222"/>
      <c r="H26" s="37" t="str">
        <f t="shared" si="27"/>
        <v/>
      </c>
      <c r="I26" s="12" t="str">
        <f>IF('CRITERIOS PESTAL vs DOFA'!O26="","",'CRITERIOS PESTAL vs DOFA'!O26)</f>
        <v/>
      </c>
      <c r="J26" s="4">
        <f t="shared" si="19"/>
        <v>0</v>
      </c>
      <c r="K26" s="5" t="str">
        <f t="shared" si="23"/>
        <v/>
      </c>
      <c r="L26" s="222"/>
      <c r="M26" s="37" t="str">
        <f t="shared" si="28"/>
        <v/>
      </c>
      <c r="N26" s="12" t="str">
        <f>IF('CRITERIOS PESTAL vs DOFA'!AA26="","",'CRITERIOS PESTAL vs DOFA'!AA26)</f>
        <v/>
      </c>
      <c r="O26" s="4">
        <f t="shared" si="20"/>
        <v>0</v>
      </c>
      <c r="P26" s="5" t="str">
        <f t="shared" si="24"/>
        <v/>
      </c>
      <c r="Q26" s="222"/>
      <c r="R26" s="37" t="str">
        <f t="shared" si="29"/>
        <v/>
      </c>
      <c r="S26" s="12" t="str">
        <f>IF('CRITERIOS PESTAL vs DOFA'!AM26="","",'CRITERIOS PESTAL vs DOFA'!AM26)</f>
        <v/>
      </c>
      <c r="T26" s="6">
        <f t="shared" si="21"/>
        <v>0</v>
      </c>
      <c r="U26" s="5" t="str">
        <f t="shared" si="25"/>
        <v/>
      </c>
      <c r="V26" s="222"/>
    </row>
    <row r="27" spans="1:22" ht="45.75" customHeight="1" x14ac:dyDescent="0.25">
      <c r="A27" s="234"/>
      <c r="B27" s="231"/>
      <c r="C27" s="37" t="str">
        <f t="shared" si="26"/>
        <v/>
      </c>
      <c r="D27" s="12" t="str">
        <f>IF('CRITERIOS PESTAL vs DOFA'!C27="","",'CRITERIOS PESTAL vs DOFA'!C27)</f>
        <v/>
      </c>
      <c r="E27" s="4">
        <f t="shared" si="18"/>
        <v>0</v>
      </c>
      <c r="F27" s="5" t="str">
        <f>IF(D27="","",IF(E27=0,"",$A$17*E27))</f>
        <v/>
      </c>
      <c r="G27" s="222"/>
      <c r="H27" s="37" t="str">
        <f t="shared" si="27"/>
        <v/>
      </c>
      <c r="I27" s="12" t="str">
        <f>IF('CRITERIOS PESTAL vs DOFA'!O27="","",'CRITERIOS PESTAL vs DOFA'!O27)</f>
        <v/>
      </c>
      <c r="J27" s="4">
        <f t="shared" si="19"/>
        <v>0</v>
      </c>
      <c r="K27" s="5" t="str">
        <f>IF(I27="","",IF(J27=0,"",$A$17*J27))</f>
        <v/>
      </c>
      <c r="L27" s="222"/>
      <c r="M27" s="37" t="str">
        <f t="shared" si="28"/>
        <v/>
      </c>
      <c r="N27" s="12" t="str">
        <f>IF('CRITERIOS PESTAL vs DOFA'!AA27="","",'CRITERIOS PESTAL vs DOFA'!AA27)</f>
        <v/>
      </c>
      <c r="O27" s="4">
        <f t="shared" si="20"/>
        <v>0</v>
      </c>
      <c r="P27" s="5" t="str">
        <f>IF(N27="","",IF(O27=0,"",$A$17*O27))</f>
        <v/>
      </c>
      <c r="Q27" s="222"/>
      <c r="R27" s="37" t="str">
        <f t="shared" si="29"/>
        <v/>
      </c>
      <c r="S27" s="12" t="str">
        <f>IF('CRITERIOS PESTAL vs DOFA'!AM27="","",'CRITERIOS PESTAL vs DOFA'!AM27)</f>
        <v/>
      </c>
      <c r="T27" s="6">
        <f t="shared" si="21"/>
        <v>0</v>
      </c>
      <c r="U27" s="5" t="str">
        <f>IF(S27="","",IF(T27=0,"",$A$17*T27))</f>
        <v/>
      </c>
      <c r="V27" s="222"/>
    </row>
    <row r="28" spans="1:22" ht="45.75" customHeight="1" thickBot="1" x14ac:dyDescent="0.3">
      <c r="A28" s="235"/>
      <c r="B28" s="240"/>
      <c r="C28" s="38" t="str">
        <f t="shared" si="26"/>
        <v/>
      </c>
      <c r="D28" s="19" t="str">
        <f>IF('CRITERIOS PESTAL vs DOFA'!C28="","",'CRITERIOS PESTAL vs DOFA'!C28)</f>
        <v/>
      </c>
      <c r="E28" s="34">
        <f t="shared" si="18"/>
        <v>0</v>
      </c>
      <c r="F28" s="7" t="str">
        <f t="shared" si="22"/>
        <v/>
      </c>
      <c r="G28" s="223"/>
      <c r="H28" s="38" t="str">
        <f t="shared" si="27"/>
        <v/>
      </c>
      <c r="I28" s="19" t="str">
        <f>IF('CRITERIOS PESTAL vs DOFA'!O28="","",'CRITERIOS PESTAL vs DOFA'!O28)</f>
        <v/>
      </c>
      <c r="J28" s="15">
        <f t="shared" si="19"/>
        <v>0</v>
      </c>
      <c r="K28" s="14" t="str">
        <f t="shared" si="23"/>
        <v/>
      </c>
      <c r="L28" s="223"/>
      <c r="M28" s="38" t="str">
        <f t="shared" si="28"/>
        <v/>
      </c>
      <c r="N28" s="19" t="str">
        <f>IF('CRITERIOS PESTAL vs DOFA'!AA28="","",'CRITERIOS PESTAL vs DOFA'!AA28)</f>
        <v/>
      </c>
      <c r="O28" s="15">
        <f t="shared" si="20"/>
        <v>0</v>
      </c>
      <c r="P28" s="14" t="str">
        <f t="shared" si="24"/>
        <v/>
      </c>
      <c r="Q28" s="223"/>
      <c r="R28" s="38" t="str">
        <f t="shared" si="29"/>
        <v/>
      </c>
      <c r="S28" s="19" t="str">
        <f>IF('CRITERIOS PESTAL vs DOFA'!AM28="","",'CRITERIOS PESTAL vs DOFA'!AM28)</f>
        <v/>
      </c>
      <c r="T28" s="9">
        <f t="shared" si="21"/>
        <v>0</v>
      </c>
      <c r="U28" s="14" t="str">
        <f t="shared" si="25"/>
        <v/>
      </c>
      <c r="V28" s="223"/>
    </row>
    <row r="29" spans="1:22" ht="45.75" customHeight="1" x14ac:dyDescent="0.25">
      <c r="A29" s="233">
        <f>VLOOKUP(B29,PESTAL,VLOOKUP(A$1,SISTEMAS,3,FALSE)+1,FALSE)</f>
        <v>0.25</v>
      </c>
      <c r="B29" s="230" t="s">
        <v>10</v>
      </c>
      <c r="C29" s="35">
        <f>IFERROR(IF(D29="","",1),"")</f>
        <v>1</v>
      </c>
      <c r="D29" s="20" t="str">
        <f>IF('CRITERIOS PESTAL vs DOFA'!C29="","",'CRITERIOS PESTAL vs DOFA'!C29)</f>
        <v xml:space="preserve"> Insuficiencia de personal de planta que contribuye al incremento de contratación por ODS.</v>
      </c>
      <c r="E29" s="2">
        <f t="shared" ref="E29:E40" si="30">IFERROR(VLOOKUP(C29,DEBILIDADS,VLOOKUP($A$1,SISTEMAS,3,FALSE)+2,FALSE),"")</f>
        <v>3</v>
      </c>
      <c r="F29" s="3">
        <f>IF(D29="","",IF(E29=0,"",$A$29*E29))</f>
        <v>0.75</v>
      </c>
      <c r="G29" s="221">
        <f>IFERROR(AVERAGE(F29:F40),0)</f>
        <v>0.66666666666666663</v>
      </c>
      <c r="H29" s="35">
        <f>IFERROR(IF(I29="","",1),"")</f>
        <v>1</v>
      </c>
      <c r="I29" s="20" t="str">
        <f>IF('CRITERIOS PESTAL vs DOFA'!O29="","",'CRITERIOS PESTAL vs DOFA'!O29)</f>
        <v>Aprovechamiento del posicionamiento de la universidad para el fomento y fortalecimiento de las relacion interinstitucionales</v>
      </c>
      <c r="J29" s="2">
        <f t="shared" ref="J29:J40" si="31">IFERROR(VLOOKUP(H29,OPORTUNIDADS,VLOOKUP($A$1,SISTEMAS,3,FALSE)+2,FALSE),"")</f>
        <v>2</v>
      </c>
      <c r="K29" s="3">
        <f>IF(I29="","",IF(J29=0,"",$A$29*J29))</f>
        <v>0.5</v>
      </c>
      <c r="L29" s="221">
        <f>IFERROR(AVERAGE(K29:K40),0)</f>
        <v>0.5</v>
      </c>
      <c r="M29" s="35">
        <f>IFERROR(IF(N29="","",1),"")</f>
        <v>1</v>
      </c>
      <c r="N29" s="20" t="str">
        <f>IF('CRITERIOS PESTAL vs DOFA'!AA29="","",'CRITERIOS PESTAL vs DOFA'!AA29)</f>
        <v>Posicionamiento de la Universidad como organización de excelencia (MERCO; Ranking QS WORDL; entre otros)</v>
      </c>
      <c r="O29" s="2">
        <f t="shared" ref="O29:O40" si="32">IFERROR(VLOOKUP(M29,FORTALEZAS,VLOOKUP($A$1,SISTEMAS,3,FALSE)+2,FALSE),"")</f>
        <v>2</v>
      </c>
      <c r="P29" s="3">
        <f>IF(N29="","",IF(O29=0,"",$A$29*O29))</f>
        <v>0.5</v>
      </c>
      <c r="Q29" s="221">
        <f>IFERROR(AVERAGE(P29:P40),0)</f>
        <v>0.5</v>
      </c>
      <c r="R29" s="35">
        <f>IFERROR(IF(S29="","",1),"")</f>
        <v>1</v>
      </c>
      <c r="S29" s="20" t="str">
        <f>IF('CRITERIOS PESTAL vs DOFA'!AM29="","",'CRITERIOS PESTAL vs DOFA'!AM29)</f>
        <v>Actividades de orden publico (movilizaciones, asambleas, huelgas, etc) que afectan el desarrollo de la gestión  institucional</v>
      </c>
      <c r="T29" s="17">
        <f t="shared" ref="T29:T40" si="33">IFERROR(VLOOKUP(R29,AMENAZAS,VLOOKUP($A$1,SISTEMAS,3,FALSE)+2,FALSE),"")</f>
        <v>1</v>
      </c>
      <c r="U29" s="3">
        <f>IF(S29="","",IF(T29=0,"",$A$29*T29))</f>
        <v>0.25</v>
      </c>
      <c r="V29" s="221">
        <f>IFERROR(AVERAGE(U29:U40),0)</f>
        <v>0.25</v>
      </c>
    </row>
    <row r="30" spans="1:22" ht="45.75" customHeight="1" x14ac:dyDescent="0.25">
      <c r="A30" s="234"/>
      <c r="B30" s="231"/>
      <c r="C30" s="36">
        <f>IFERROR(IF(D30="","",C29+1),"")</f>
        <v>2</v>
      </c>
      <c r="D30" s="12" t="str">
        <f>IF('CRITERIOS PESTAL vs DOFA'!C30="","",'CRITERIOS PESTAL vs DOFA'!C30)</f>
        <v xml:space="preserve">Alta rotacion de personal que impide la continuidad eficaz de procesos por contratacion de ODS. </v>
      </c>
      <c r="E30" s="4">
        <f t="shared" si="30"/>
        <v>3</v>
      </c>
      <c r="F30" s="5">
        <f t="shared" ref="F30:F40" si="34">IF(D30="","",IF(E30=0,"",$A$29*E30))</f>
        <v>0.75</v>
      </c>
      <c r="G30" s="222"/>
      <c r="H30" s="36">
        <f>IFERROR(IF(I30="","",H29+1),"")</f>
        <v>2</v>
      </c>
      <c r="I30" s="12" t="str">
        <f>IF('CRITERIOS PESTAL vs DOFA'!O30="","",'CRITERIOS PESTAL vs DOFA'!O30)</f>
        <v xml:space="preserve">Aprovechamiento de los talentos de la comunidad universitaria para el fortalecimiento de la gestión institucional. </v>
      </c>
      <c r="J30" s="4">
        <f t="shared" si="31"/>
        <v>2</v>
      </c>
      <c r="K30" s="5">
        <f t="shared" ref="K30:K40" si="35">IF(I30="","",IF(J30=0,"",$A$29*J30))</f>
        <v>0.5</v>
      </c>
      <c r="L30" s="222"/>
      <c r="M30" s="36" t="str">
        <f>IFERROR(IF(N30="","",M29+1),"")</f>
        <v/>
      </c>
      <c r="N30" s="12" t="str">
        <f>IF('CRITERIOS PESTAL vs DOFA'!AA30="","",'CRITERIOS PESTAL vs DOFA'!AA30)</f>
        <v/>
      </c>
      <c r="O30" s="4">
        <f t="shared" si="32"/>
        <v>0</v>
      </c>
      <c r="P30" s="5" t="str">
        <f t="shared" ref="P30:P40" si="36">IF(N30="","",IF(O30=0,"",$A$29*O30))</f>
        <v/>
      </c>
      <c r="Q30" s="222"/>
      <c r="R30" s="36" t="str">
        <f>IFERROR(IF(S30="","",R29+1),"")</f>
        <v/>
      </c>
      <c r="S30" s="12" t="str">
        <f>IF('CRITERIOS PESTAL vs DOFA'!AM30="","",'CRITERIOS PESTAL vs DOFA'!AM30)</f>
        <v/>
      </c>
      <c r="T30" s="6">
        <f t="shared" si="33"/>
        <v>0</v>
      </c>
      <c r="U30" s="5" t="str">
        <f t="shared" ref="U30:U40" si="37">IF(S30="","",IF(T30=0,"",$A$29*T30))</f>
        <v/>
      </c>
      <c r="V30" s="222"/>
    </row>
    <row r="31" spans="1:22" ht="45.75" customHeight="1" x14ac:dyDescent="0.25">
      <c r="A31" s="234"/>
      <c r="B31" s="231"/>
      <c r="C31" s="37">
        <f t="shared" ref="C31:C40" si="38">IFERROR(IF(D31="","",C30+1),"")</f>
        <v>3</v>
      </c>
      <c r="D31" s="12" t="str">
        <f>IF('CRITERIOS PESTAL vs DOFA'!C31="","",'CRITERIOS PESTAL vs DOFA'!C31)</f>
        <v>Debilidad en la comunicación interna en los diferentes niveles del proceso y procesos</v>
      </c>
      <c r="E31" s="4">
        <f t="shared" si="30"/>
        <v>2</v>
      </c>
      <c r="F31" s="5">
        <f t="shared" si="34"/>
        <v>0.5</v>
      </c>
      <c r="G31" s="222"/>
      <c r="H31" s="37" t="str">
        <f t="shared" ref="H31:H40" si="39">IFERROR(IF(I31="","",H30+1),"")</f>
        <v/>
      </c>
      <c r="I31" s="12" t="str">
        <f>IF('CRITERIOS PESTAL vs DOFA'!O31="","",'CRITERIOS PESTAL vs DOFA'!O31)</f>
        <v/>
      </c>
      <c r="J31" s="4">
        <f t="shared" si="31"/>
        <v>0</v>
      </c>
      <c r="K31" s="5" t="str">
        <f t="shared" si="35"/>
        <v/>
      </c>
      <c r="L31" s="222"/>
      <c r="M31" s="37" t="str">
        <f t="shared" ref="M31:M40" si="40">IFERROR(IF(N31="","",M30+1),"")</f>
        <v/>
      </c>
      <c r="N31" s="12" t="str">
        <f>IF('CRITERIOS PESTAL vs DOFA'!AA31="","",'CRITERIOS PESTAL vs DOFA'!AA31)</f>
        <v/>
      </c>
      <c r="O31" s="4">
        <f t="shared" si="32"/>
        <v>0</v>
      </c>
      <c r="P31" s="5" t="str">
        <f t="shared" si="36"/>
        <v/>
      </c>
      <c r="Q31" s="222"/>
      <c r="R31" s="37" t="str">
        <f t="shared" ref="R31:R40" si="41">IFERROR(IF(S31="","",R30+1),"")</f>
        <v/>
      </c>
      <c r="S31" s="12" t="str">
        <f>IF('CRITERIOS PESTAL vs DOFA'!AM31="","",'CRITERIOS PESTAL vs DOFA'!AM31)</f>
        <v/>
      </c>
      <c r="T31" s="6">
        <f t="shared" si="33"/>
        <v>0</v>
      </c>
      <c r="U31" s="5" t="str">
        <f t="shared" si="37"/>
        <v/>
      </c>
      <c r="V31" s="222"/>
    </row>
    <row r="32" spans="1:22" ht="45.75" customHeight="1" x14ac:dyDescent="0.25">
      <c r="A32" s="234"/>
      <c r="B32" s="231"/>
      <c r="C32" s="37">
        <f t="shared" si="38"/>
        <v>4</v>
      </c>
      <c r="D32" s="12" t="str">
        <f>IF('CRITERIOS PESTAL vs DOFA'!C32="","",'CRITERIOS PESTAL vs DOFA'!C32)</f>
        <v>Debilidad en el entrenamiento en los puestos de trabajo</v>
      </c>
      <c r="E32" s="4">
        <f t="shared" si="30"/>
        <v>3</v>
      </c>
      <c r="F32" s="5">
        <f t="shared" si="34"/>
        <v>0.75</v>
      </c>
      <c r="G32" s="222"/>
      <c r="H32" s="37" t="str">
        <f t="shared" si="39"/>
        <v/>
      </c>
      <c r="I32" s="12" t="str">
        <f>IF('CRITERIOS PESTAL vs DOFA'!O32="","",'CRITERIOS PESTAL vs DOFA'!O32)</f>
        <v/>
      </c>
      <c r="J32" s="4">
        <f t="shared" si="31"/>
        <v>0</v>
      </c>
      <c r="K32" s="5" t="str">
        <f t="shared" si="35"/>
        <v/>
      </c>
      <c r="L32" s="222"/>
      <c r="M32" s="37" t="str">
        <f t="shared" si="40"/>
        <v/>
      </c>
      <c r="N32" s="12" t="str">
        <f>IF('CRITERIOS PESTAL vs DOFA'!AA32="","",'CRITERIOS PESTAL vs DOFA'!AA32)</f>
        <v/>
      </c>
      <c r="O32" s="4">
        <f t="shared" si="32"/>
        <v>0</v>
      </c>
      <c r="P32" s="5" t="str">
        <f t="shared" si="36"/>
        <v/>
      </c>
      <c r="Q32" s="222"/>
      <c r="R32" s="37" t="str">
        <f t="shared" si="41"/>
        <v/>
      </c>
      <c r="S32" s="12" t="str">
        <f>IF('CRITERIOS PESTAL vs DOFA'!AM32="","",'CRITERIOS PESTAL vs DOFA'!AM32)</f>
        <v/>
      </c>
      <c r="T32" s="6">
        <f t="shared" si="33"/>
        <v>0</v>
      </c>
      <c r="U32" s="5" t="str">
        <f t="shared" si="37"/>
        <v/>
      </c>
      <c r="V32" s="222"/>
    </row>
    <row r="33" spans="1:22" ht="45.75" customHeight="1" x14ac:dyDescent="0.25">
      <c r="A33" s="234"/>
      <c r="B33" s="231"/>
      <c r="C33" s="37">
        <f t="shared" si="38"/>
        <v>5</v>
      </c>
      <c r="D33" s="12" t="str">
        <f>IF('CRITERIOS PESTAL vs DOFA'!C33="","",'CRITERIOS PESTAL vs DOFA'!C33)</f>
        <v>Falta de empoderamiento de algunos funcionarios en la responsabilidad frente al Sistema de gestión</v>
      </c>
      <c r="E33" s="4">
        <f t="shared" si="30"/>
        <v>3</v>
      </c>
      <c r="F33" s="5">
        <f>IF(D33="","",IF(E33=0,"",$A$29*E33))</f>
        <v>0.75</v>
      </c>
      <c r="G33" s="222"/>
      <c r="H33" s="37" t="str">
        <f t="shared" si="39"/>
        <v/>
      </c>
      <c r="I33" s="12" t="str">
        <f>IF('CRITERIOS PESTAL vs DOFA'!O33="","",'CRITERIOS PESTAL vs DOFA'!O33)</f>
        <v/>
      </c>
      <c r="J33" s="4">
        <f t="shared" si="31"/>
        <v>0</v>
      </c>
      <c r="K33" s="5" t="str">
        <f>IF(I33="","",IF(J33=0,"",$A$29*J33))</f>
        <v/>
      </c>
      <c r="L33" s="222"/>
      <c r="M33" s="37" t="str">
        <f t="shared" si="40"/>
        <v/>
      </c>
      <c r="N33" s="12" t="str">
        <f>IF('CRITERIOS PESTAL vs DOFA'!AA33="","",'CRITERIOS PESTAL vs DOFA'!AA33)</f>
        <v/>
      </c>
      <c r="O33" s="4">
        <f t="shared" si="32"/>
        <v>0</v>
      </c>
      <c r="P33" s="5" t="str">
        <f>IF(N33="","",IF(O33=0,"",$A$29*O33))</f>
        <v/>
      </c>
      <c r="Q33" s="222"/>
      <c r="R33" s="37" t="str">
        <f t="shared" si="41"/>
        <v/>
      </c>
      <c r="S33" s="12" t="str">
        <f>IF('CRITERIOS PESTAL vs DOFA'!AM33="","",'CRITERIOS PESTAL vs DOFA'!AM33)</f>
        <v/>
      </c>
      <c r="T33" s="6">
        <f t="shared" si="33"/>
        <v>0</v>
      </c>
      <c r="U33" s="5" t="str">
        <f>IF(S33="","",IF(T33=0,"",$A$29*T33))</f>
        <v/>
      </c>
      <c r="V33" s="222"/>
    </row>
    <row r="34" spans="1:22" ht="45.75" customHeight="1" x14ac:dyDescent="0.25">
      <c r="A34" s="234"/>
      <c r="B34" s="231"/>
      <c r="C34" s="37">
        <f t="shared" si="38"/>
        <v>6</v>
      </c>
      <c r="D34" s="12" t="str">
        <f>IF('CRITERIOS PESTAL vs DOFA'!C34="","",'CRITERIOS PESTAL vs DOFA'!C34)</f>
        <v>Debilidad  en los perfiles del recurso humano que garanticen la operación  y mejora del sistema</v>
      </c>
      <c r="E34" s="4">
        <f t="shared" si="30"/>
        <v>2</v>
      </c>
      <c r="F34" s="5">
        <f t="shared" si="34"/>
        <v>0.5</v>
      </c>
      <c r="G34" s="222"/>
      <c r="H34" s="37" t="str">
        <f t="shared" si="39"/>
        <v/>
      </c>
      <c r="I34" s="12" t="str">
        <f>IF('CRITERIOS PESTAL vs DOFA'!O34="","",'CRITERIOS PESTAL vs DOFA'!O34)</f>
        <v/>
      </c>
      <c r="J34" s="4">
        <f t="shared" si="31"/>
        <v>0</v>
      </c>
      <c r="K34" s="5" t="str">
        <f t="shared" si="35"/>
        <v/>
      </c>
      <c r="L34" s="222"/>
      <c r="M34" s="37" t="str">
        <f t="shared" si="40"/>
        <v/>
      </c>
      <c r="N34" s="12" t="str">
        <f>IF('CRITERIOS PESTAL vs DOFA'!AA34="","",'CRITERIOS PESTAL vs DOFA'!AA34)</f>
        <v/>
      </c>
      <c r="O34" s="4">
        <f t="shared" si="32"/>
        <v>0</v>
      </c>
      <c r="P34" s="5" t="str">
        <f t="shared" si="36"/>
        <v/>
      </c>
      <c r="Q34" s="222"/>
      <c r="R34" s="37" t="str">
        <f t="shared" si="41"/>
        <v/>
      </c>
      <c r="S34" s="12" t="str">
        <f>IF('CRITERIOS PESTAL vs DOFA'!AM34="","",'CRITERIOS PESTAL vs DOFA'!AM34)</f>
        <v/>
      </c>
      <c r="T34" s="6">
        <f t="shared" si="33"/>
        <v>0</v>
      </c>
      <c r="U34" s="5" t="str">
        <f t="shared" si="37"/>
        <v/>
      </c>
      <c r="V34" s="222"/>
    </row>
    <row r="35" spans="1:22" ht="45.75" customHeight="1" x14ac:dyDescent="0.25">
      <c r="A35" s="234"/>
      <c r="B35" s="231"/>
      <c r="C35" s="37" t="str">
        <f t="shared" si="38"/>
        <v/>
      </c>
      <c r="D35" s="12" t="str">
        <f>IF('CRITERIOS PESTAL vs DOFA'!C35="","",'CRITERIOS PESTAL vs DOFA'!C35)</f>
        <v/>
      </c>
      <c r="E35" s="4">
        <f t="shared" si="30"/>
        <v>0</v>
      </c>
      <c r="F35" s="5" t="str">
        <f t="shared" si="34"/>
        <v/>
      </c>
      <c r="G35" s="222"/>
      <c r="H35" s="37" t="str">
        <f t="shared" si="39"/>
        <v/>
      </c>
      <c r="I35" s="12" t="str">
        <f>IF('CRITERIOS PESTAL vs DOFA'!O35="","",'CRITERIOS PESTAL vs DOFA'!O35)</f>
        <v/>
      </c>
      <c r="J35" s="4">
        <f t="shared" si="31"/>
        <v>0</v>
      </c>
      <c r="K35" s="5" t="str">
        <f t="shared" si="35"/>
        <v/>
      </c>
      <c r="L35" s="222"/>
      <c r="M35" s="37" t="str">
        <f t="shared" si="40"/>
        <v/>
      </c>
      <c r="N35" s="12" t="str">
        <f>IF('CRITERIOS PESTAL vs DOFA'!AA35="","",'CRITERIOS PESTAL vs DOFA'!AA35)</f>
        <v/>
      </c>
      <c r="O35" s="4">
        <f t="shared" si="32"/>
        <v>0</v>
      </c>
      <c r="P35" s="5" t="str">
        <f t="shared" si="36"/>
        <v/>
      </c>
      <c r="Q35" s="222"/>
      <c r="R35" s="37" t="str">
        <f t="shared" si="41"/>
        <v/>
      </c>
      <c r="S35" s="12" t="str">
        <f>IF('CRITERIOS PESTAL vs DOFA'!AM35="","",'CRITERIOS PESTAL vs DOFA'!AM35)</f>
        <v/>
      </c>
      <c r="T35" s="6">
        <f t="shared" si="33"/>
        <v>0</v>
      </c>
      <c r="U35" s="5" t="str">
        <f t="shared" si="37"/>
        <v/>
      </c>
      <c r="V35" s="222"/>
    </row>
    <row r="36" spans="1:22" ht="45.75" customHeight="1" x14ac:dyDescent="0.25">
      <c r="A36" s="234"/>
      <c r="B36" s="231"/>
      <c r="C36" s="37" t="str">
        <f t="shared" si="38"/>
        <v/>
      </c>
      <c r="D36" s="12" t="str">
        <f>IF('CRITERIOS PESTAL vs DOFA'!C36="","",'CRITERIOS PESTAL vs DOFA'!C36)</f>
        <v/>
      </c>
      <c r="E36" s="4">
        <f t="shared" si="30"/>
        <v>0</v>
      </c>
      <c r="F36" s="5" t="str">
        <f t="shared" si="34"/>
        <v/>
      </c>
      <c r="G36" s="222"/>
      <c r="H36" s="37" t="str">
        <f t="shared" si="39"/>
        <v/>
      </c>
      <c r="I36" s="12" t="str">
        <f>IF('CRITERIOS PESTAL vs DOFA'!O36="","",'CRITERIOS PESTAL vs DOFA'!O36)</f>
        <v/>
      </c>
      <c r="J36" s="4">
        <f t="shared" si="31"/>
        <v>0</v>
      </c>
      <c r="K36" s="5" t="str">
        <f t="shared" si="35"/>
        <v/>
      </c>
      <c r="L36" s="222"/>
      <c r="M36" s="37" t="str">
        <f t="shared" si="40"/>
        <v/>
      </c>
      <c r="N36" s="12" t="str">
        <f>IF('CRITERIOS PESTAL vs DOFA'!AA36="","",'CRITERIOS PESTAL vs DOFA'!AA36)</f>
        <v/>
      </c>
      <c r="O36" s="4">
        <f t="shared" si="32"/>
        <v>0</v>
      </c>
      <c r="P36" s="5" t="str">
        <f t="shared" si="36"/>
        <v/>
      </c>
      <c r="Q36" s="222"/>
      <c r="R36" s="37" t="str">
        <f t="shared" si="41"/>
        <v/>
      </c>
      <c r="S36" s="12" t="str">
        <f>IF('CRITERIOS PESTAL vs DOFA'!AM36="","",'CRITERIOS PESTAL vs DOFA'!AM36)</f>
        <v/>
      </c>
      <c r="T36" s="6">
        <f t="shared" si="33"/>
        <v>0</v>
      </c>
      <c r="U36" s="5" t="str">
        <f t="shared" si="37"/>
        <v/>
      </c>
      <c r="V36" s="222"/>
    </row>
    <row r="37" spans="1:22" ht="45.75" customHeight="1" x14ac:dyDescent="0.25">
      <c r="A37" s="234"/>
      <c r="B37" s="231"/>
      <c r="C37" s="37" t="str">
        <f t="shared" si="38"/>
        <v/>
      </c>
      <c r="D37" s="12" t="str">
        <f>IF('CRITERIOS PESTAL vs DOFA'!C37="","",'CRITERIOS PESTAL vs DOFA'!C37)</f>
        <v/>
      </c>
      <c r="E37" s="4">
        <f t="shared" si="30"/>
        <v>0</v>
      </c>
      <c r="F37" s="5" t="str">
        <f t="shared" si="34"/>
        <v/>
      </c>
      <c r="G37" s="222"/>
      <c r="H37" s="37" t="str">
        <f t="shared" si="39"/>
        <v/>
      </c>
      <c r="I37" s="12" t="str">
        <f>IF('CRITERIOS PESTAL vs DOFA'!O37="","",'CRITERIOS PESTAL vs DOFA'!O37)</f>
        <v/>
      </c>
      <c r="J37" s="4">
        <f t="shared" si="31"/>
        <v>0</v>
      </c>
      <c r="K37" s="5" t="str">
        <f t="shared" si="35"/>
        <v/>
      </c>
      <c r="L37" s="222"/>
      <c r="M37" s="37" t="str">
        <f t="shared" si="40"/>
        <v/>
      </c>
      <c r="N37" s="12" t="str">
        <f>IF('CRITERIOS PESTAL vs DOFA'!AA37="","",'CRITERIOS PESTAL vs DOFA'!AA37)</f>
        <v/>
      </c>
      <c r="O37" s="4">
        <f t="shared" si="32"/>
        <v>0</v>
      </c>
      <c r="P37" s="5" t="str">
        <f t="shared" si="36"/>
        <v/>
      </c>
      <c r="Q37" s="222"/>
      <c r="R37" s="37" t="str">
        <f t="shared" si="41"/>
        <v/>
      </c>
      <c r="S37" s="12" t="str">
        <f>IF('CRITERIOS PESTAL vs DOFA'!AM37="","",'CRITERIOS PESTAL vs DOFA'!AM37)</f>
        <v/>
      </c>
      <c r="T37" s="6">
        <f t="shared" si="33"/>
        <v>0</v>
      </c>
      <c r="U37" s="5" t="str">
        <f t="shared" si="37"/>
        <v/>
      </c>
      <c r="V37" s="222"/>
    </row>
    <row r="38" spans="1:22" ht="45.75" customHeight="1" x14ac:dyDescent="0.25">
      <c r="A38" s="234"/>
      <c r="B38" s="231"/>
      <c r="C38" s="37" t="str">
        <f t="shared" si="38"/>
        <v/>
      </c>
      <c r="D38" s="12" t="str">
        <f>IF('CRITERIOS PESTAL vs DOFA'!C38="","",'CRITERIOS PESTAL vs DOFA'!C38)</f>
        <v/>
      </c>
      <c r="E38" s="4">
        <f t="shared" si="30"/>
        <v>0</v>
      </c>
      <c r="F38" s="5" t="str">
        <f t="shared" si="34"/>
        <v/>
      </c>
      <c r="G38" s="222"/>
      <c r="H38" s="37" t="str">
        <f t="shared" si="39"/>
        <v/>
      </c>
      <c r="I38" s="12" t="str">
        <f>IF('CRITERIOS PESTAL vs DOFA'!O38="","",'CRITERIOS PESTAL vs DOFA'!O38)</f>
        <v/>
      </c>
      <c r="J38" s="4">
        <f t="shared" si="31"/>
        <v>0</v>
      </c>
      <c r="K38" s="5" t="str">
        <f t="shared" si="35"/>
        <v/>
      </c>
      <c r="L38" s="222"/>
      <c r="M38" s="37" t="str">
        <f t="shared" si="40"/>
        <v/>
      </c>
      <c r="N38" s="12" t="str">
        <f>IF('CRITERIOS PESTAL vs DOFA'!AA38="","",'CRITERIOS PESTAL vs DOFA'!AA38)</f>
        <v/>
      </c>
      <c r="O38" s="4">
        <f t="shared" si="32"/>
        <v>0</v>
      </c>
      <c r="P38" s="5" t="str">
        <f t="shared" si="36"/>
        <v/>
      </c>
      <c r="Q38" s="222"/>
      <c r="R38" s="37" t="str">
        <f t="shared" si="41"/>
        <v/>
      </c>
      <c r="S38" s="12" t="str">
        <f>IF('CRITERIOS PESTAL vs DOFA'!AM38="","",'CRITERIOS PESTAL vs DOFA'!AM38)</f>
        <v/>
      </c>
      <c r="T38" s="6">
        <f t="shared" si="33"/>
        <v>0</v>
      </c>
      <c r="U38" s="5" t="str">
        <f t="shared" si="37"/>
        <v/>
      </c>
      <c r="V38" s="222"/>
    </row>
    <row r="39" spans="1:22" ht="45.75" customHeight="1" x14ac:dyDescent="0.25">
      <c r="A39" s="234"/>
      <c r="B39" s="231"/>
      <c r="C39" s="37" t="str">
        <f t="shared" si="38"/>
        <v/>
      </c>
      <c r="D39" s="12" t="str">
        <f>IF('CRITERIOS PESTAL vs DOFA'!C39="","",'CRITERIOS PESTAL vs DOFA'!C39)</f>
        <v/>
      </c>
      <c r="E39" s="4">
        <f t="shared" si="30"/>
        <v>0</v>
      </c>
      <c r="F39" s="5" t="str">
        <f t="shared" si="34"/>
        <v/>
      </c>
      <c r="G39" s="222"/>
      <c r="H39" s="37" t="str">
        <f t="shared" si="39"/>
        <v/>
      </c>
      <c r="I39" s="12" t="str">
        <f>IF('CRITERIOS PESTAL vs DOFA'!O39="","",'CRITERIOS PESTAL vs DOFA'!O39)</f>
        <v/>
      </c>
      <c r="J39" s="4">
        <f t="shared" si="31"/>
        <v>0</v>
      </c>
      <c r="K39" s="5" t="str">
        <f t="shared" si="35"/>
        <v/>
      </c>
      <c r="L39" s="222"/>
      <c r="M39" s="37" t="str">
        <f t="shared" si="40"/>
        <v/>
      </c>
      <c r="N39" s="12" t="str">
        <f>IF('CRITERIOS PESTAL vs DOFA'!AA39="","",'CRITERIOS PESTAL vs DOFA'!AA39)</f>
        <v/>
      </c>
      <c r="O39" s="4">
        <f t="shared" si="32"/>
        <v>0</v>
      </c>
      <c r="P39" s="5" t="str">
        <f t="shared" si="36"/>
        <v/>
      </c>
      <c r="Q39" s="222"/>
      <c r="R39" s="37" t="str">
        <f t="shared" si="41"/>
        <v/>
      </c>
      <c r="S39" s="12" t="str">
        <f>IF('CRITERIOS PESTAL vs DOFA'!AM39="","",'CRITERIOS PESTAL vs DOFA'!AM39)</f>
        <v/>
      </c>
      <c r="T39" s="6">
        <f t="shared" si="33"/>
        <v>0</v>
      </c>
      <c r="U39" s="5" t="str">
        <f t="shared" si="37"/>
        <v/>
      </c>
      <c r="V39" s="222"/>
    </row>
    <row r="40" spans="1:22" ht="45.75" customHeight="1" thickBot="1" x14ac:dyDescent="0.3">
      <c r="A40" s="235"/>
      <c r="B40" s="232"/>
      <c r="C40" s="38" t="str">
        <f t="shared" si="38"/>
        <v/>
      </c>
      <c r="D40" s="18" t="str">
        <f>IF('CRITERIOS PESTAL vs DOFA'!C40="","",'CRITERIOS PESTAL vs DOFA'!C40)</f>
        <v/>
      </c>
      <c r="E40" s="15">
        <f t="shared" si="30"/>
        <v>0</v>
      </c>
      <c r="F40" s="14" t="str">
        <f t="shared" si="34"/>
        <v/>
      </c>
      <c r="G40" s="223"/>
      <c r="H40" s="38" t="str">
        <f t="shared" si="39"/>
        <v/>
      </c>
      <c r="I40" s="18" t="str">
        <f>IF('CRITERIOS PESTAL vs DOFA'!O40="","",'CRITERIOS PESTAL vs DOFA'!O40)</f>
        <v/>
      </c>
      <c r="J40" s="15">
        <f t="shared" si="31"/>
        <v>0</v>
      </c>
      <c r="K40" s="14" t="str">
        <f t="shared" si="35"/>
        <v/>
      </c>
      <c r="L40" s="223"/>
      <c r="M40" s="38" t="str">
        <f t="shared" si="40"/>
        <v/>
      </c>
      <c r="N40" s="18" t="str">
        <f>IF('CRITERIOS PESTAL vs DOFA'!AA40="","",'CRITERIOS PESTAL vs DOFA'!AA40)</f>
        <v/>
      </c>
      <c r="O40" s="15">
        <f t="shared" si="32"/>
        <v>0</v>
      </c>
      <c r="P40" s="14" t="str">
        <f t="shared" si="36"/>
        <v/>
      </c>
      <c r="Q40" s="223"/>
      <c r="R40" s="38" t="str">
        <f t="shared" si="41"/>
        <v/>
      </c>
      <c r="S40" s="18" t="str">
        <f>IF('CRITERIOS PESTAL vs DOFA'!AM40="","",'CRITERIOS PESTAL vs DOFA'!AM40)</f>
        <v/>
      </c>
      <c r="T40" s="13">
        <f t="shared" si="33"/>
        <v>0</v>
      </c>
      <c r="U40" s="14" t="str">
        <f t="shared" si="37"/>
        <v/>
      </c>
      <c r="V40" s="223"/>
    </row>
    <row r="41" spans="1:22" ht="45.75" customHeight="1" x14ac:dyDescent="0.25">
      <c r="A41" s="233">
        <f>VLOOKUP(B41,PESTAL,VLOOKUP(A$1,SISTEMAS,3,FALSE)+1,FALSE)</f>
        <v>0.15</v>
      </c>
      <c r="B41" s="239" t="s">
        <v>11</v>
      </c>
      <c r="C41" s="35">
        <f>IFERROR(IF(D41="","",1),"")</f>
        <v>1</v>
      </c>
      <c r="D41" s="11" t="str">
        <f>IF('CRITERIOS PESTAL vs DOFA'!C41="","",'CRITERIOS PESTAL vs DOFA'!C41)</f>
        <v>Desarticulación de los sistemas de información, dificultando la calidad  de los datos y la  captura de estos</v>
      </c>
      <c r="E41" s="2">
        <f t="shared" ref="E41:E52" si="42">IFERROR(VLOOKUP(C41,DEBILIDADT,VLOOKUP($A$1,SISTEMAS,3,FALSE)+2,FALSE),"")</f>
        <v>3</v>
      </c>
      <c r="F41" s="3">
        <f>IF(D41="","",IF(E41=0,"",$A$41*E41))</f>
        <v>0.44999999999999996</v>
      </c>
      <c r="G41" s="221">
        <f>IFERROR(AVERAGE(F41:F52),0)</f>
        <v>0.32999999999999996</v>
      </c>
      <c r="H41" s="35">
        <f>IFERROR(IF(I41="","",1),"")</f>
        <v>1</v>
      </c>
      <c r="I41" s="11" t="str">
        <f>IF('CRITERIOS PESTAL vs DOFA'!O41="","",'CRITERIOS PESTAL vs DOFA'!O41)</f>
        <v>Utilización de medios virtuales por efectos de la pandemia del covid 19 ha forzado a los gestores de los procesos a usar la virtualidad de manera intensiva, lo que da impulso al uso de la tecnología y a otras estrategias para la gestión</v>
      </c>
      <c r="J41" s="2">
        <f t="shared" ref="J41:J52" si="43">IFERROR(VLOOKUP(H41,OPORTUNIDADT,VLOOKUP($A$1,SISTEMAS,3,FALSE)+2,FALSE),"")</f>
        <v>3</v>
      </c>
      <c r="K41" s="3">
        <f>IF(I41="","",IF(J41=0,"",$A$41*J41))</f>
        <v>0.44999999999999996</v>
      </c>
      <c r="L41" s="221">
        <f>IFERROR(AVERAGE(K41:K52),0)</f>
        <v>0.44999999999999996</v>
      </c>
      <c r="M41" s="35">
        <f>IFERROR(IF(N41="","",1),"")</f>
        <v>1</v>
      </c>
      <c r="N41" s="11" t="str">
        <f>IF('CRITERIOS PESTAL vs DOFA'!AA41="","",'CRITERIOS PESTAL vs DOFA'!AA41)</f>
        <v>El SI Softexpert fue daclarado de tipo institucional para la gestión de la información relacionada con los componentes del SGC</v>
      </c>
      <c r="O41" s="2">
        <f t="shared" ref="O41:O52" si="44">IFERROR(VLOOKUP(M41,FORTALEZAT,VLOOKUP($A$1,SISTEMAS,3,FALSE)+2,FALSE),"")</f>
        <v>3</v>
      </c>
      <c r="P41" s="3">
        <f>IF(N41="","",IF(O41=0,"",$A$41*O41))</f>
        <v>0.44999999999999996</v>
      </c>
      <c r="Q41" s="221">
        <f>IFERROR(AVERAGE(P41:P52),0)</f>
        <v>0.39999999999999997</v>
      </c>
      <c r="R41" s="35">
        <f>IFERROR(IF(S41="","",1),"")</f>
        <v>1</v>
      </c>
      <c r="S41" s="11" t="str">
        <f>IF('CRITERIOS PESTAL vs DOFA'!AM41="","",'CRITERIOS PESTAL vs DOFA'!AM41)</f>
        <v>Seguridad de la información que se tiene albergada en los computadores personales de los funcionarios producto del trabajo en casa</v>
      </c>
      <c r="T41" s="8">
        <f t="shared" ref="T41:T52" si="45">IFERROR(VLOOKUP(R41,AMENAZAT,VLOOKUP($A$1,SISTEMAS,3,FALSE)+2,FALSE),"")</f>
        <v>3</v>
      </c>
      <c r="U41" s="3">
        <f>IF(S41="","",IF(T41=0,"",$A$41*T41))</f>
        <v>0.44999999999999996</v>
      </c>
      <c r="V41" s="221">
        <f>IFERROR(AVERAGE(U41:U52),0)</f>
        <v>0.44999999999999996</v>
      </c>
    </row>
    <row r="42" spans="1:22" ht="45.75" customHeight="1" x14ac:dyDescent="0.25">
      <c r="A42" s="234"/>
      <c r="B42" s="231"/>
      <c r="C42" s="36">
        <f>IFERROR(IF(D42="","",C41+1),"")</f>
        <v>2</v>
      </c>
      <c r="D42" s="12" t="str">
        <f>IF('CRITERIOS PESTAL vs DOFA'!C42="","",'CRITERIOS PESTAL vs DOFA'!C42)</f>
        <v>Sistemas de información obsoletos y/o complejos.</v>
      </c>
      <c r="E42" s="4">
        <f t="shared" si="42"/>
        <v>1</v>
      </c>
      <c r="F42" s="5">
        <f t="shared" ref="F42:F52" si="46">IF(D42="","",IF(E42=0,"",$A$41*E42))</f>
        <v>0.15</v>
      </c>
      <c r="G42" s="222"/>
      <c r="H42" s="36">
        <f>IFERROR(IF(I42="","",H41+1),"")</f>
        <v>2</v>
      </c>
      <c r="I42" s="12" t="str">
        <f>IF('CRITERIOS PESTAL vs DOFA'!O42="","",'CRITERIOS PESTAL vs DOFA'!O42)</f>
        <v xml:space="preserve">Cambios en la forma de trabajar producto de la pandemia del covid 19 </v>
      </c>
      <c r="J42" s="4">
        <f t="shared" si="43"/>
        <v>3</v>
      </c>
      <c r="K42" s="5">
        <f t="shared" ref="K42:K52" si="47">IF(I42="","",IF(J42=0,"",$A$41*J42))</f>
        <v>0.44999999999999996</v>
      </c>
      <c r="L42" s="222"/>
      <c r="M42" s="36">
        <f>IFERROR(IF(N42="","",M41+1),"")</f>
        <v>2</v>
      </c>
      <c r="N42" s="12" t="str">
        <f>IF('CRITERIOS PESTAL vs DOFA'!AA42="","",'CRITERIOS PESTAL vs DOFA'!AA42)</f>
        <v>El uso del SI Softexpert por parte de los diferentes Sistemas de Gestión de la Universidad (SGA, SGSST SGC) y la ONCI</v>
      </c>
      <c r="O42" s="4">
        <f t="shared" si="44"/>
        <v>2</v>
      </c>
      <c r="P42" s="5">
        <f t="shared" ref="P42:P52" si="48">IF(N42="","",IF(O42=0,"",$A$41*O42))</f>
        <v>0.3</v>
      </c>
      <c r="Q42" s="222"/>
      <c r="R42" s="36" t="str">
        <f>IFERROR(IF(S42="","",R41+1),"")</f>
        <v/>
      </c>
      <c r="S42" s="12" t="str">
        <f>IF('CRITERIOS PESTAL vs DOFA'!AM42="","",'CRITERIOS PESTAL vs DOFA'!AM42)</f>
        <v/>
      </c>
      <c r="T42" s="6">
        <f t="shared" si="45"/>
        <v>0</v>
      </c>
      <c r="U42" s="5" t="str">
        <f t="shared" ref="U42:U52" si="49">IF(S42="","",IF(T42=0,"",$A$41*T42))</f>
        <v/>
      </c>
      <c r="V42" s="222"/>
    </row>
    <row r="43" spans="1:22" ht="45.75" customHeight="1" x14ac:dyDescent="0.25">
      <c r="A43" s="234"/>
      <c r="B43" s="231"/>
      <c r="C43" s="37">
        <f t="shared" ref="C43:C46" si="50">IFERROR(IF(D43="","",C42+1),"")</f>
        <v>3</v>
      </c>
      <c r="D43" s="12" t="str">
        <f>IF('CRITERIOS PESTAL vs DOFA'!C43="","",'CRITERIOS PESTAL vs DOFA'!C43)</f>
        <v>Falta de cultura organizacional en seguridad de la información</v>
      </c>
      <c r="E43" s="4">
        <f t="shared" si="42"/>
        <v>2</v>
      </c>
      <c r="F43" s="5">
        <f t="shared" si="46"/>
        <v>0.3</v>
      </c>
      <c r="G43" s="222"/>
      <c r="H43" s="37">
        <f t="shared" ref="H43:H52" si="51">IFERROR(IF(I43="","",H42+1),"")</f>
        <v>3</v>
      </c>
      <c r="I43" s="12" t="str">
        <f>IF('CRITERIOS PESTAL vs DOFA'!O43="","",'CRITERIOS PESTAL vs DOFA'!O43)</f>
        <v>El confinamiento y el deber de velar por la seguridad de las personas producto de la pandemia covid 19 conlleva a realizar auditorias remotas (lo cual trae eficiencia de los recursos y uso intensivo de la tecnologia)</v>
      </c>
      <c r="J43" s="4">
        <f t="shared" si="43"/>
        <v>3</v>
      </c>
      <c r="K43" s="5">
        <f t="shared" si="47"/>
        <v>0.44999999999999996</v>
      </c>
      <c r="L43" s="222"/>
      <c r="M43" s="37">
        <f t="shared" ref="M43:M52" si="52">IFERROR(IF(N43="","",M42+1),"")</f>
        <v>3</v>
      </c>
      <c r="N43" s="12" t="str">
        <f>IF('CRITERIOS PESTAL vs DOFA'!AA43="","",'CRITERIOS PESTAL vs DOFA'!AA43)</f>
        <v>Actualización de las plaformas tecnologicas que apoyan la gestion institucional (Quipu, SIA, Hermes, etc.)</v>
      </c>
      <c r="O43" s="4">
        <f t="shared" si="44"/>
        <v>2</v>
      </c>
      <c r="P43" s="5">
        <f t="shared" si="48"/>
        <v>0.3</v>
      </c>
      <c r="Q43" s="222"/>
      <c r="R43" s="37" t="str">
        <f t="shared" ref="R43:R52" si="53">IFERROR(IF(S43="","",R42+1),"")</f>
        <v/>
      </c>
      <c r="S43" s="12" t="str">
        <f>IF('CRITERIOS PESTAL vs DOFA'!AM43="","",'CRITERIOS PESTAL vs DOFA'!AM43)</f>
        <v/>
      </c>
      <c r="T43" s="6">
        <f t="shared" si="45"/>
        <v>0</v>
      </c>
      <c r="U43" s="5" t="str">
        <f t="shared" si="49"/>
        <v/>
      </c>
      <c r="V43" s="222"/>
    </row>
    <row r="44" spans="1:22" ht="45.75" customHeight="1" x14ac:dyDescent="0.25">
      <c r="A44" s="234"/>
      <c r="B44" s="231"/>
      <c r="C44" s="37">
        <f t="shared" si="50"/>
        <v>4</v>
      </c>
      <c r="D44" s="12" t="str">
        <f>IF('CRITERIOS PESTAL vs DOFA'!C44="","",'CRITERIOS PESTAL vs DOFA'!C44)</f>
        <v>Insuficiente capacidad de cobertura de internet en las sedes</v>
      </c>
      <c r="E44" s="4">
        <f t="shared" si="42"/>
        <v>2</v>
      </c>
      <c r="F44" s="5">
        <f t="shared" si="46"/>
        <v>0.3</v>
      </c>
      <c r="G44" s="222"/>
      <c r="H44" s="37">
        <f t="shared" si="51"/>
        <v>4</v>
      </c>
      <c r="I44" s="12" t="str">
        <f>IF('CRITERIOS PESTAL vs DOFA'!O44="","",'CRITERIOS PESTAL vs DOFA'!O44)</f>
        <v>Aprovechamiento de las aplicaciones establecidas por el operador del correo institucional (Google meet, calendar, drive, entre otros)</v>
      </c>
      <c r="J44" s="4">
        <f t="shared" si="43"/>
        <v>3</v>
      </c>
      <c r="K44" s="5">
        <f t="shared" si="47"/>
        <v>0.44999999999999996</v>
      </c>
      <c r="L44" s="222"/>
      <c r="M44" s="37">
        <f t="shared" si="52"/>
        <v>4</v>
      </c>
      <c r="N44" s="12" t="str">
        <f>IF('CRITERIOS PESTAL vs DOFA'!AA44="","",'CRITERIOS PESTAL vs DOFA'!AA44)</f>
        <v>Proyecto de Gestión de la información, que permitirá el adecuado manejo de los datos para la toma de decisiones, soportado en la arquitectura de procesos</v>
      </c>
      <c r="O44" s="4">
        <f t="shared" si="44"/>
        <v>3</v>
      </c>
      <c r="P44" s="5">
        <f t="shared" si="48"/>
        <v>0.44999999999999996</v>
      </c>
      <c r="Q44" s="222"/>
      <c r="R44" s="37" t="str">
        <f t="shared" si="53"/>
        <v/>
      </c>
      <c r="S44" s="12" t="str">
        <f>IF('CRITERIOS PESTAL vs DOFA'!AM44="","",'CRITERIOS PESTAL vs DOFA'!AM44)</f>
        <v/>
      </c>
      <c r="T44" s="6">
        <f t="shared" si="45"/>
        <v>0</v>
      </c>
      <c r="U44" s="5" t="str">
        <f t="shared" si="49"/>
        <v/>
      </c>
      <c r="V44" s="222"/>
    </row>
    <row r="45" spans="1:22" ht="45.75" customHeight="1" x14ac:dyDescent="0.25">
      <c r="A45" s="234"/>
      <c r="B45" s="231"/>
      <c r="C45" s="37">
        <f t="shared" si="50"/>
        <v>5</v>
      </c>
      <c r="D45" s="12" t="str">
        <f>IF('CRITERIOS PESTAL vs DOFA'!C45="","",'CRITERIOS PESTAL vs DOFA'!C45)</f>
        <v xml:space="preserve">Equipos de cómputo y herramientas tecnológicas no aptas para el trabajo virtual </v>
      </c>
      <c r="E45" s="4">
        <f t="shared" si="42"/>
        <v>3</v>
      </c>
      <c r="F45" s="5">
        <f t="shared" si="46"/>
        <v>0.44999999999999996</v>
      </c>
      <c r="G45" s="222"/>
      <c r="H45" s="37" t="str">
        <f t="shared" si="51"/>
        <v/>
      </c>
      <c r="I45" s="12" t="str">
        <f>IF('CRITERIOS PESTAL vs DOFA'!O45="","",'CRITERIOS PESTAL vs DOFA'!O45)</f>
        <v/>
      </c>
      <c r="J45" s="4">
        <f t="shared" si="43"/>
        <v>0</v>
      </c>
      <c r="K45" s="5" t="str">
        <f t="shared" si="47"/>
        <v/>
      </c>
      <c r="L45" s="222"/>
      <c r="M45" s="37">
        <f t="shared" si="52"/>
        <v>5</v>
      </c>
      <c r="N45" s="12" t="str">
        <f>IF('CRITERIOS PESTAL vs DOFA'!AA45="","",'CRITERIOS PESTAL vs DOFA'!AA45)</f>
        <v>Automatizacion de tramites, procesos o procedimientos a favor de los usuarios por el cambio cultural, de procesos y tecnología generado por el proceso Estrategía Digital</v>
      </c>
      <c r="O45" s="4">
        <f t="shared" si="44"/>
        <v>3</v>
      </c>
      <c r="P45" s="5">
        <f t="shared" si="48"/>
        <v>0.44999999999999996</v>
      </c>
      <c r="Q45" s="222"/>
      <c r="R45" s="37" t="str">
        <f t="shared" si="53"/>
        <v/>
      </c>
      <c r="S45" s="12" t="str">
        <f>IF('CRITERIOS PESTAL vs DOFA'!AM45="","",'CRITERIOS PESTAL vs DOFA'!AM45)</f>
        <v/>
      </c>
      <c r="T45" s="6">
        <f t="shared" si="45"/>
        <v>0</v>
      </c>
      <c r="U45" s="5" t="str">
        <f t="shared" si="49"/>
        <v/>
      </c>
      <c r="V45" s="222"/>
    </row>
    <row r="46" spans="1:22" ht="45.75" customHeight="1" x14ac:dyDescent="0.25">
      <c r="A46" s="234"/>
      <c r="B46" s="231"/>
      <c r="C46" s="37" t="str">
        <f t="shared" si="50"/>
        <v/>
      </c>
      <c r="D46" s="12" t="str">
        <f>IF('CRITERIOS PESTAL vs DOFA'!C46="","",'CRITERIOS PESTAL vs DOFA'!C46)</f>
        <v/>
      </c>
      <c r="E46" s="4">
        <f t="shared" si="42"/>
        <v>0</v>
      </c>
      <c r="F46" s="5" t="str">
        <f>IF(D46="","",IF(E46=0,"",$A$41*E46))</f>
        <v/>
      </c>
      <c r="G46" s="222"/>
      <c r="H46" s="37" t="str">
        <f t="shared" si="51"/>
        <v/>
      </c>
      <c r="I46" s="12" t="str">
        <f>IF('CRITERIOS PESTAL vs DOFA'!O46="","",'CRITERIOS PESTAL vs DOFA'!O46)</f>
        <v/>
      </c>
      <c r="J46" s="4">
        <f t="shared" si="43"/>
        <v>0</v>
      </c>
      <c r="K46" s="5" t="str">
        <f>IF(I46="","",IF(J46=0,"",$A$41*J46))</f>
        <v/>
      </c>
      <c r="L46" s="222"/>
      <c r="M46" s="37">
        <f t="shared" si="52"/>
        <v>6</v>
      </c>
      <c r="N46" s="12" t="str">
        <f>IF('CRITERIOS PESTAL vs DOFA'!AA46="","",'CRITERIOS PESTAL vs DOFA'!AA46)</f>
        <v>Implementación de  auditorias remotas (generando  eficiencia  de uso intensivo de la tecnologia)</v>
      </c>
      <c r="O46" s="4">
        <f t="shared" si="44"/>
        <v>3</v>
      </c>
      <c r="P46" s="5">
        <f>IF(N46="","",IF(O46=0,"",$A$41*O46))</f>
        <v>0.44999999999999996</v>
      </c>
      <c r="Q46" s="222"/>
      <c r="R46" s="37" t="str">
        <f t="shared" si="53"/>
        <v/>
      </c>
      <c r="S46" s="12" t="str">
        <f>IF('CRITERIOS PESTAL vs DOFA'!AM46="","",'CRITERIOS PESTAL vs DOFA'!AM46)</f>
        <v/>
      </c>
      <c r="T46" s="6">
        <f t="shared" si="45"/>
        <v>0</v>
      </c>
      <c r="U46" s="5" t="str">
        <f>IF(S46="","",IF(T46=0,"",$A$41*T46))</f>
        <v/>
      </c>
      <c r="V46" s="222"/>
    </row>
    <row r="47" spans="1:22" ht="45.75" customHeight="1" x14ac:dyDescent="0.25">
      <c r="A47" s="234"/>
      <c r="B47" s="231"/>
      <c r="C47" s="37" t="str">
        <f t="shared" ref="C47:C52" si="54">IFERROR(IF(D47="","",C46+1),"")</f>
        <v/>
      </c>
      <c r="D47" s="12" t="str">
        <f>IF('CRITERIOS PESTAL vs DOFA'!C47="","",'CRITERIOS PESTAL vs DOFA'!C47)</f>
        <v/>
      </c>
      <c r="E47" s="4">
        <f t="shared" si="42"/>
        <v>0</v>
      </c>
      <c r="F47" s="5" t="str">
        <f t="shared" si="46"/>
        <v/>
      </c>
      <c r="G47" s="222"/>
      <c r="H47" s="37" t="str">
        <f t="shared" si="51"/>
        <v/>
      </c>
      <c r="I47" s="12" t="str">
        <f>IF('CRITERIOS PESTAL vs DOFA'!O47="","",'CRITERIOS PESTAL vs DOFA'!O47)</f>
        <v/>
      </c>
      <c r="J47" s="4">
        <f t="shared" si="43"/>
        <v>0</v>
      </c>
      <c r="K47" s="5" t="str">
        <f t="shared" si="47"/>
        <v/>
      </c>
      <c r="L47" s="222"/>
      <c r="M47" s="37" t="str">
        <f t="shared" si="52"/>
        <v/>
      </c>
      <c r="N47" s="12" t="str">
        <f>IF('CRITERIOS PESTAL vs DOFA'!AA47="","",'CRITERIOS PESTAL vs DOFA'!AA47)</f>
        <v/>
      </c>
      <c r="O47" s="4">
        <f t="shared" si="44"/>
        <v>0</v>
      </c>
      <c r="P47" s="5" t="str">
        <f t="shared" si="48"/>
        <v/>
      </c>
      <c r="Q47" s="222"/>
      <c r="R47" s="37" t="str">
        <f t="shared" si="53"/>
        <v/>
      </c>
      <c r="S47" s="12" t="str">
        <f>IF('CRITERIOS PESTAL vs DOFA'!AM47="","",'CRITERIOS PESTAL vs DOFA'!AM47)</f>
        <v/>
      </c>
      <c r="T47" s="6">
        <f t="shared" si="45"/>
        <v>0</v>
      </c>
      <c r="U47" s="5" t="str">
        <f t="shared" si="49"/>
        <v/>
      </c>
      <c r="V47" s="222"/>
    </row>
    <row r="48" spans="1:22" ht="45.75" customHeight="1" x14ac:dyDescent="0.25">
      <c r="A48" s="234"/>
      <c r="B48" s="231"/>
      <c r="C48" s="37" t="str">
        <f t="shared" si="54"/>
        <v/>
      </c>
      <c r="D48" s="12" t="str">
        <f>IF('CRITERIOS PESTAL vs DOFA'!C48="","",'CRITERIOS PESTAL vs DOFA'!C48)</f>
        <v/>
      </c>
      <c r="E48" s="4">
        <f t="shared" si="42"/>
        <v>0</v>
      </c>
      <c r="F48" s="5" t="str">
        <f t="shared" si="46"/>
        <v/>
      </c>
      <c r="G48" s="222"/>
      <c r="H48" s="37" t="str">
        <f t="shared" si="51"/>
        <v/>
      </c>
      <c r="I48" s="12" t="str">
        <f>IF('CRITERIOS PESTAL vs DOFA'!O48="","",'CRITERIOS PESTAL vs DOFA'!O48)</f>
        <v/>
      </c>
      <c r="J48" s="4">
        <f t="shared" si="43"/>
        <v>0</v>
      </c>
      <c r="K48" s="5" t="str">
        <f t="shared" si="47"/>
        <v/>
      </c>
      <c r="L48" s="222"/>
      <c r="M48" s="37" t="str">
        <f t="shared" si="52"/>
        <v/>
      </c>
      <c r="N48" s="12" t="str">
        <f>IF('CRITERIOS PESTAL vs DOFA'!AA48="","",'CRITERIOS PESTAL vs DOFA'!AA48)</f>
        <v/>
      </c>
      <c r="O48" s="4">
        <f t="shared" si="44"/>
        <v>0</v>
      </c>
      <c r="P48" s="5" t="str">
        <f t="shared" si="48"/>
        <v/>
      </c>
      <c r="Q48" s="222"/>
      <c r="R48" s="37" t="str">
        <f t="shared" si="53"/>
        <v/>
      </c>
      <c r="S48" s="12" t="str">
        <f>IF('CRITERIOS PESTAL vs DOFA'!AM48="","",'CRITERIOS PESTAL vs DOFA'!AM48)</f>
        <v/>
      </c>
      <c r="T48" s="6">
        <f t="shared" si="45"/>
        <v>0</v>
      </c>
      <c r="U48" s="5" t="str">
        <f t="shared" si="49"/>
        <v/>
      </c>
      <c r="V48" s="222"/>
    </row>
    <row r="49" spans="1:22" ht="45.75" customHeight="1" x14ac:dyDescent="0.25">
      <c r="A49" s="234"/>
      <c r="B49" s="231"/>
      <c r="C49" s="37" t="str">
        <f t="shared" si="54"/>
        <v/>
      </c>
      <c r="D49" s="12" t="str">
        <f>IF('CRITERIOS PESTAL vs DOFA'!C49="","",'CRITERIOS PESTAL vs DOFA'!C49)</f>
        <v/>
      </c>
      <c r="E49" s="4">
        <f t="shared" si="42"/>
        <v>0</v>
      </c>
      <c r="F49" s="5" t="str">
        <f t="shared" si="46"/>
        <v/>
      </c>
      <c r="G49" s="222"/>
      <c r="H49" s="37" t="str">
        <f t="shared" si="51"/>
        <v/>
      </c>
      <c r="I49" s="12" t="str">
        <f>IF('CRITERIOS PESTAL vs DOFA'!O49="","",'CRITERIOS PESTAL vs DOFA'!O49)</f>
        <v/>
      </c>
      <c r="J49" s="4">
        <f t="shared" si="43"/>
        <v>0</v>
      </c>
      <c r="K49" s="5" t="str">
        <f t="shared" si="47"/>
        <v/>
      </c>
      <c r="L49" s="222"/>
      <c r="M49" s="37" t="str">
        <f t="shared" si="52"/>
        <v/>
      </c>
      <c r="N49" s="12" t="str">
        <f>IF('CRITERIOS PESTAL vs DOFA'!AA49="","",'CRITERIOS PESTAL vs DOFA'!AA49)</f>
        <v/>
      </c>
      <c r="O49" s="4">
        <f t="shared" si="44"/>
        <v>0</v>
      </c>
      <c r="P49" s="5" t="str">
        <f t="shared" si="48"/>
        <v/>
      </c>
      <c r="Q49" s="222"/>
      <c r="R49" s="37" t="str">
        <f t="shared" si="53"/>
        <v/>
      </c>
      <c r="S49" s="12" t="str">
        <f>IF('CRITERIOS PESTAL vs DOFA'!AM49="","",'CRITERIOS PESTAL vs DOFA'!AM49)</f>
        <v/>
      </c>
      <c r="T49" s="6">
        <f t="shared" si="45"/>
        <v>0</v>
      </c>
      <c r="U49" s="5" t="str">
        <f t="shared" si="49"/>
        <v/>
      </c>
      <c r="V49" s="222"/>
    </row>
    <row r="50" spans="1:22" ht="45.75" customHeight="1" x14ac:dyDescent="0.25">
      <c r="A50" s="234"/>
      <c r="B50" s="231"/>
      <c r="C50" s="37" t="str">
        <f t="shared" si="54"/>
        <v/>
      </c>
      <c r="D50" s="12" t="str">
        <f>IF('CRITERIOS PESTAL vs DOFA'!C50="","",'CRITERIOS PESTAL vs DOFA'!C50)</f>
        <v/>
      </c>
      <c r="E50" s="4">
        <f t="shared" si="42"/>
        <v>0</v>
      </c>
      <c r="F50" s="5" t="str">
        <f t="shared" si="46"/>
        <v/>
      </c>
      <c r="G50" s="222"/>
      <c r="H50" s="37" t="str">
        <f t="shared" si="51"/>
        <v/>
      </c>
      <c r="I50" s="12" t="str">
        <f>IF('CRITERIOS PESTAL vs DOFA'!O50="","",'CRITERIOS PESTAL vs DOFA'!O50)</f>
        <v/>
      </c>
      <c r="J50" s="4">
        <f t="shared" si="43"/>
        <v>0</v>
      </c>
      <c r="K50" s="5" t="str">
        <f t="shared" si="47"/>
        <v/>
      </c>
      <c r="L50" s="222"/>
      <c r="M50" s="37" t="str">
        <f t="shared" si="52"/>
        <v/>
      </c>
      <c r="N50" s="12" t="str">
        <f>IF('CRITERIOS PESTAL vs DOFA'!AA50="","",'CRITERIOS PESTAL vs DOFA'!AA50)</f>
        <v/>
      </c>
      <c r="O50" s="4">
        <f t="shared" si="44"/>
        <v>0</v>
      </c>
      <c r="P50" s="5" t="str">
        <f t="shared" si="48"/>
        <v/>
      </c>
      <c r="Q50" s="222"/>
      <c r="R50" s="37" t="str">
        <f t="shared" si="53"/>
        <v/>
      </c>
      <c r="S50" s="12" t="str">
        <f>IF('CRITERIOS PESTAL vs DOFA'!AM50="","",'CRITERIOS PESTAL vs DOFA'!AM50)</f>
        <v/>
      </c>
      <c r="T50" s="6">
        <f t="shared" si="45"/>
        <v>0</v>
      </c>
      <c r="U50" s="5" t="str">
        <f t="shared" si="49"/>
        <v/>
      </c>
      <c r="V50" s="222"/>
    </row>
    <row r="51" spans="1:22" ht="45.75" customHeight="1" x14ac:dyDescent="0.25">
      <c r="A51" s="234"/>
      <c r="B51" s="231"/>
      <c r="C51" s="37" t="str">
        <f t="shared" si="54"/>
        <v/>
      </c>
      <c r="D51" s="12" t="str">
        <f>IF('CRITERIOS PESTAL vs DOFA'!C51="","",'CRITERIOS PESTAL vs DOFA'!C51)</f>
        <v/>
      </c>
      <c r="E51" s="4">
        <f t="shared" si="42"/>
        <v>0</v>
      </c>
      <c r="F51" s="5" t="str">
        <f t="shared" si="46"/>
        <v/>
      </c>
      <c r="G51" s="222"/>
      <c r="H51" s="37" t="str">
        <f t="shared" si="51"/>
        <v/>
      </c>
      <c r="I51" s="12" t="str">
        <f>IF('CRITERIOS PESTAL vs DOFA'!O51="","",'CRITERIOS PESTAL vs DOFA'!O51)</f>
        <v/>
      </c>
      <c r="J51" s="4">
        <f t="shared" si="43"/>
        <v>0</v>
      </c>
      <c r="K51" s="5" t="str">
        <f t="shared" si="47"/>
        <v/>
      </c>
      <c r="L51" s="222"/>
      <c r="M51" s="37" t="str">
        <f t="shared" si="52"/>
        <v/>
      </c>
      <c r="N51" s="12" t="str">
        <f>IF('CRITERIOS PESTAL vs DOFA'!AA51="","",'CRITERIOS PESTAL vs DOFA'!AA51)</f>
        <v/>
      </c>
      <c r="O51" s="4">
        <f t="shared" si="44"/>
        <v>0</v>
      </c>
      <c r="P51" s="5" t="str">
        <f t="shared" si="48"/>
        <v/>
      </c>
      <c r="Q51" s="222"/>
      <c r="R51" s="37" t="str">
        <f t="shared" si="53"/>
        <v/>
      </c>
      <c r="S51" s="12" t="str">
        <f>IF('CRITERIOS PESTAL vs DOFA'!AM51="","",'CRITERIOS PESTAL vs DOFA'!AM51)</f>
        <v/>
      </c>
      <c r="T51" s="6">
        <f t="shared" si="45"/>
        <v>0</v>
      </c>
      <c r="U51" s="5" t="str">
        <f t="shared" si="49"/>
        <v/>
      </c>
      <c r="V51" s="222"/>
    </row>
    <row r="52" spans="1:22" ht="45.75" customHeight="1" thickBot="1" x14ac:dyDescent="0.3">
      <c r="A52" s="235"/>
      <c r="B52" s="245"/>
      <c r="C52" s="39" t="str">
        <f t="shared" si="54"/>
        <v/>
      </c>
      <c r="D52" s="19" t="str">
        <f>IF('CRITERIOS PESTAL vs DOFA'!C52="","",'CRITERIOS PESTAL vs DOFA'!C52)</f>
        <v/>
      </c>
      <c r="E52" s="34">
        <f t="shared" si="42"/>
        <v>0</v>
      </c>
      <c r="F52" s="7" t="str">
        <f t="shared" si="46"/>
        <v/>
      </c>
      <c r="G52" s="223"/>
      <c r="H52" s="38" t="str">
        <f t="shared" si="51"/>
        <v/>
      </c>
      <c r="I52" s="19" t="str">
        <f>IF('CRITERIOS PESTAL vs DOFA'!O52="","",'CRITERIOS PESTAL vs DOFA'!O52)</f>
        <v/>
      </c>
      <c r="J52" s="15">
        <f t="shared" si="43"/>
        <v>0</v>
      </c>
      <c r="K52" s="5" t="str">
        <f t="shared" si="47"/>
        <v/>
      </c>
      <c r="L52" s="223"/>
      <c r="M52" s="38" t="str">
        <f t="shared" si="52"/>
        <v/>
      </c>
      <c r="N52" s="19" t="str">
        <f>IF('CRITERIOS PESTAL vs DOFA'!AA52="","",'CRITERIOS PESTAL vs DOFA'!AA52)</f>
        <v/>
      </c>
      <c r="O52" s="15">
        <f t="shared" si="44"/>
        <v>0</v>
      </c>
      <c r="P52" s="5" t="str">
        <f t="shared" si="48"/>
        <v/>
      </c>
      <c r="Q52" s="223"/>
      <c r="R52" s="38" t="str">
        <f t="shared" si="53"/>
        <v/>
      </c>
      <c r="S52" s="19" t="str">
        <f>IF('CRITERIOS PESTAL vs DOFA'!AM52="","",'CRITERIOS PESTAL vs DOFA'!AM52)</f>
        <v/>
      </c>
      <c r="T52" s="9">
        <f t="shared" si="45"/>
        <v>0</v>
      </c>
      <c r="U52" s="5" t="str">
        <f t="shared" si="49"/>
        <v/>
      </c>
      <c r="V52" s="223"/>
    </row>
    <row r="53" spans="1:22" ht="45.75" customHeight="1" x14ac:dyDescent="0.25">
      <c r="A53" s="233">
        <f>VLOOKUP(B53,PESTAL,VLOOKUP(A$1,SISTEMAS,3,FALSE)+1,FALSE)</f>
        <v>0.1</v>
      </c>
      <c r="B53" s="230" t="s">
        <v>5</v>
      </c>
      <c r="C53" s="96" t="str">
        <f>IFERROR(IF(D53="","",1),"")</f>
        <v/>
      </c>
      <c r="D53" s="20" t="str">
        <f>IF('CRITERIOS PESTAL vs DOFA'!C53="","",'CRITERIOS PESTAL vs DOFA'!C53)</f>
        <v/>
      </c>
      <c r="E53" s="97">
        <f t="shared" ref="E53:E64" si="55">IFERROR(VLOOKUP(C53,DEBILIDADA,VLOOKUP($A$1,SISTEMAS,3,FALSE)+2,FALSE),"")</f>
        <v>0</v>
      </c>
      <c r="F53" s="98" t="str">
        <f>IF(D53="","",IF(E53=0,"",$A$53*E53))</f>
        <v/>
      </c>
      <c r="G53" s="221">
        <f>IFERROR(AVERAGE(F53:F64),0)</f>
        <v>0</v>
      </c>
      <c r="H53" s="35" t="str">
        <f>IFERROR(IF(I53="","",1),"")</f>
        <v/>
      </c>
      <c r="I53" s="20" t="str">
        <f>IF('CRITERIOS PESTAL vs DOFA'!O53="","",'CRITERIOS PESTAL vs DOFA'!O53)</f>
        <v/>
      </c>
      <c r="J53" s="2">
        <f t="shared" ref="J53:J64" si="56">IFERROR(VLOOKUP(H53,OPORTUNIDADA,VLOOKUP($A$1,SISTEMAS,3,FALSE)+2,FALSE),"")</f>
        <v>0</v>
      </c>
      <c r="K53" s="3" t="str">
        <f>IF(I53="","",IF(J53=0,"",$A$53*J53))</f>
        <v/>
      </c>
      <c r="L53" s="221">
        <f>IFERROR(AVERAGE(K53:K64),0)</f>
        <v>0</v>
      </c>
      <c r="M53" s="35" t="str">
        <f>IFERROR(IF(N53="","",1),"")</f>
        <v/>
      </c>
      <c r="N53" s="20" t="str">
        <f>IF('CRITERIOS PESTAL vs DOFA'!AA53="","",'CRITERIOS PESTAL vs DOFA'!AA53)</f>
        <v/>
      </c>
      <c r="O53" s="2">
        <f t="shared" ref="O53:O64" si="57">IFERROR(VLOOKUP(M53,FORTALEZAA,VLOOKUP($A$1,SISTEMAS,3,FALSE)+2,FALSE),"")</f>
        <v>0</v>
      </c>
      <c r="P53" s="3" t="str">
        <f>IF(N53="","",IF(O53=0,"",$A$53*O53))</f>
        <v/>
      </c>
      <c r="Q53" s="221">
        <f>IFERROR(AVERAGE(P53:P64),0)</f>
        <v>0</v>
      </c>
      <c r="R53" s="35" t="str">
        <f>IFERROR(IF(S53="","",1),"")</f>
        <v/>
      </c>
      <c r="S53" s="20" t="str">
        <f>IF('CRITERIOS PESTAL vs DOFA'!AM53="","",'CRITERIOS PESTAL vs DOFA'!AM53)</f>
        <v/>
      </c>
      <c r="T53" s="17">
        <f t="shared" ref="T53:T64" si="58">IFERROR(VLOOKUP(R53,AMENAZAA,VLOOKUP($A$1,SISTEMAS,3,FALSE)+2,FALSE),"")</f>
        <v>0</v>
      </c>
      <c r="U53" s="3" t="str">
        <f>IF(S53="","",IF(T53=0,"",$A$53*T53))</f>
        <v/>
      </c>
      <c r="V53" s="221">
        <f>IFERROR(AVERAGE(U53:U64),0)</f>
        <v>0</v>
      </c>
    </row>
    <row r="54" spans="1:22" ht="45.75" customHeight="1" x14ac:dyDescent="0.25">
      <c r="A54" s="234"/>
      <c r="B54" s="231"/>
      <c r="C54" s="36" t="str">
        <f>IFERROR(IF(D54="","",C53+1),"")</f>
        <v/>
      </c>
      <c r="D54" s="12" t="str">
        <f>IF('CRITERIOS PESTAL vs DOFA'!C54="","",'CRITERIOS PESTAL vs DOFA'!C54)</f>
        <v/>
      </c>
      <c r="E54" s="4">
        <f t="shared" si="55"/>
        <v>0</v>
      </c>
      <c r="F54" s="5" t="str">
        <f t="shared" ref="F54:F64" si="59">IF(D54="","",IF(E54=0,"",$A$53*E54))</f>
        <v/>
      </c>
      <c r="G54" s="222"/>
      <c r="H54" s="36" t="str">
        <f>IFERROR(IF(I54="","",H53+1),"")</f>
        <v/>
      </c>
      <c r="I54" s="12" t="str">
        <f>IF('CRITERIOS PESTAL vs DOFA'!O54="","",'CRITERIOS PESTAL vs DOFA'!O54)</f>
        <v/>
      </c>
      <c r="J54" s="4">
        <f t="shared" si="56"/>
        <v>0</v>
      </c>
      <c r="K54" s="5" t="str">
        <f t="shared" ref="K54:K64" si="60">IF(I54="","",IF(J54=0,"",$A$53*J54))</f>
        <v/>
      </c>
      <c r="L54" s="222"/>
      <c r="M54" s="36" t="str">
        <f>IFERROR(IF(N54="","",M53+1),"")</f>
        <v/>
      </c>
      <c r="N54" s="12" t="str">
        <f>IF('CRITERIOS PESTAL vs DOFA'!AA54="","",'CRITERIOS PESTAL vs DOFA'!AA54)</f>
        <v/>
      </c>
      <c r="O54" s="4">
        <f t="shared" si="57"/>
        <v>0</v>
      </c>
      <c r="P54" s="5" t="str">
        <f t="shared" ref="P54:P64" si="61">IF(N54="","",IF(O54=0,"",$A$53*O54))</f>
        <v/>
      </c>
      <c r="Q54" s="222"/>
      <c r="R54" s="36" t="str">
        <f>IFERROR(IF(S54="","",R53+1),"")</f>
        <v/>
      </c>
      <c r="S54" s="12" t="str">
        <f>IF('CRITERIOS PESTAL vs DOFA'!AM54="","",'CRITERIOS PESTAL vs DOFA'!AM54)</f>
        <v/>
      </c>
      <c r="T54" s="6">
        <f t="shared" si="58"/>
        <v>0</v>
      </c>
      <c r="U54" s="5" t="str">
        <f t="shared" ref="U54:U64" si="62">IF(S54="","",IF(T54=0,"",$A$53*T54))</f>
        <v/>
      </c>
      <c r="V54" s="222"/>
    </row>
    <row r="55" spans="1:22" ht="45.75" customHeight="1" x14ac:dyDescent="0.25">
      <c r="A55" s="234"/>
      <c r="B55" s="231"/>
      <c r="C55" s="37" t="str">
        <f t="shared" ref="C55:C64" si="63">IFERROR(IF(D55="","",C54+1),"")</f>
        <v/>
      </c>
      <c r="D55" s="12" t="str">
        <f>IF('CRITERIOS PESTAL vs DOFA'!C55="","",'CRITERIOS PESTAL vs DOFA'!C55)</f>
        <v/>
      </c>
      <c r="E55" s="4">
        <f t="shared" si="55"/>
        <v>0</v>
      </c>
      <c r="F55" s="5" t="str">
        <f t="shared" si="59"/>
        <v/>
      </c>
      <c r="G55" s="222"/>
      <c r="H55" s="37" t="str">
        <f t="shared" ref="H55:H64" si="64">IFERROR(IF(I55="","",H54+1),"")</f>
        <v/>
      </c>
      <c r="I55" s="12" t="str">
        <f>IF('CRITERIOS PESTAL vs DOFA'!O55="","",'CRITERIOS PESTAL vs DOFA'!O55)</f>
        <v/>
      </c>
      <c r="J55" s="4">
        <f t="shared" si="56"/>
        <v>0</v>
      </c>
      <c r="K55" s="5" t="str">
        <f t="shared" si="60"/>
        <v/>
      </c>
      <c r="L55" s="222"/>
      <c r="M55" s="37" t="str">
        <f t="shared" ref="M55:M64" si="65">IFERROR(IF(N55="","",M54+1),"")</f>
        <v/>
      </c>
      <c r="N55" s="12" t="str">
        <f>IF('CRITERIOS PESTAL vs DOFA'!AA55="","",'CRITERIOS PESTAL vs DOFA'!AA55)</f>
        <v/>
      </c>
      <c r="O55" s="4">
        <f t="shared" si="57"/>
        <v>0</v>
      </c>
      <c r="P55" s="5" t="str">
        <f t="shared" si="61"/>
        <v/>
      </c>
      <c r="Q55" s="222"/>
      <c r="R55" s="37" t="str">
        <f t="shared" ref="R55:R64" si="66">IFERROR(IF(S55="","",R54+1),"")</f>
        <v/>
      </c>
      <c r="S55" s="12" t="str">
        <f>IF('CRITERIOS PESTAL vs DOFA'!AM55="","",'CRITERIOS PESTAL vs DOFA'!AM55)</f>
        <v/>
      </c>
      <c r="T55" s="6">
        <f t="shared" si="58"/>
        <v>0</v>
      </c>
      <c r="U55" s="5" t="str">
        <f t="shared" si="62"/>
        <v/>
      </c>
      <c r="V55" s="222"/>
    </row>
    <row r="56" spans="1:22" ht="45.75" customHeight="1" x14ac:dyDescent="0.25">
      <c r="A56" s="234"/>
      <c r="B56" s="231"/>
      <c r="C56" s="37" t="str">
        <f t="shared" si="63"/>
        <v/>
      </c>
      <c r="D56" s="12" t="str">
        <f>IF('CRITERIOS PESTAL vs DOFA'!C56="","",'CRITERIOS PESTAL vs DOFA'!C56)</f>
        <v/>
      </c>
      <c r="E56" s="4">
        <f t="shared" si="55"/>
        <v>0</v>
      </c>
      <c r="F56" s="5" t="str">
        <f t="shared" si="59"/>
        <v/>
      </c>
      <c r="G56" s="222"/>
      <c r="H56" s="37" t="str">
        <f t="shared" si="64"/>
        <v/>
      </c>
      <c r="I56" s="12" t="str">
        <f>IF('CRITERIOS PESTAL vs DOFA'!O56="","",'CRITERIOS PESTAL vs DOFA'!O56)</f>
        <v/>
      </c>
      <c r="J56" s="4">
        <f t="shared" si="56"/>
        <v>0</v>
      </c>
      <c r="K56" s="5" t="str">
        <f t="shared" si="60"/>
        <v/>
      </c>
      <c r="L56" s="222"/>
      <c r="M56" s="37" t="str">
        <f t="shared" si="65"/>
        <v/>
      </c>
      <c r="N56" s="12" t="str">
        <f>IF('CRITERIOS PESTAL vs DOFA'!AA56="","",'CRITERIOS PESTAL vs DOFA'!AA56)</f>
        <v/>
      </c>
      <c r="O56" s="4">
        <f t="shared" si="57"/>
        <v>0</v>
      </c>
      <c r="P56" s="5" t="str">
        <f t="shared" si="61"/>
        <v/>
      </c>
      <c r="Q56" s="222"/>
      <c r="R56" s="37" t="str">
        <f t="shared" si="66"/>
        <v/>
      </c>
      <c r="S56" s="12" t="str">
        <f>IF('CRITERIOS PESTAL vs DOFA'!AM56="","",'CRITERIOS PESTAL vs DOFA'!AM56)</f>
        <v/>
      </c>
      <c r="T56" s="6">
        <f t="shared" si="58"/>
        <v>0</v>
      </c>
      <c r="U56" s="5" t="str">
        <f t="shared" si="62"/>
        <v/>
      </c>
      <c r="V56" s="222"/>
    </row>
    <row r="57" spans="1:22" ht="45.75" customHeight="1" x14ac:dyDescent="0.25">
      <c r="A57" s="234"/>
      <c r="B57" s="231"/>
      <c r="C57" s="37" t="str">
        <f t="shared" si="63"/>
        <v/>
      </c>
      <c r="D57" s="12" t="str">
        <f>IF('CRITERIOS PESTAL vs DOFA'!C57="","",'CRITERIOS PESTAL vs DOFA'!C57)</f>
        <v/>
      </c>
      <c r="E57" s="4">
        <f t="shared" si="55"/>
        <v>0</v>
      </c>
      <c r="F57" s="5" t="str">
        <f t="shared" si="59"/>
        <v/>
      </c>
      <c r="G57" s="222"/>
      <c r="H57" s="37" t="str">
        <f t="shared" si="64"/>
        <v/>
      </c>
      <c r="I57" s="12" t="str">
        <f>IF('CRITERIOS PESTAL vs DOFA'!O57="","",'CRITERIOS PESTAL vs DOFA'!O57)</f>
        <v/>
      </c>
      <c r="J57" s="4">
        <f t="shared" si="56"/>
        <v>0</v>
      </c>
      <c r="K57" s="5" t="str">
        <f t="shared" si="60"/>
        <v/>
      </c>
      <c r="L57" s="222"/>
      <c r="M57" s="37" t="str">
        <f t="shared" si="65"/>
        <v/>
      </c>
      <c r="N57" s="12" t="str">
        <f>IF('CRITERIOS PESTAL vs DOFA'!AA57="","",'CRITERIOS PESTAL vs DOFA'!AA57)</f>
        <v/>
      </c>
      <c r="O57" s="4">
        <f t="shared" si="57"/>
        <v>0</v>
      </c>
      <c r="P57" s="5" t="str">
        <f t="shared" si="61"/>
        <v/>
      </c>
      <c r="Q57" s="222"/>
      <c r="R57" s="37" t="str">
        <f t="shared" si="66"/>
        <v/>
      </c>
      <c r="S57" s="12" t="str">
        <f>IF('CRITERIOS PESTAL vs DOFA'!AM57="","",'CRITERIOS PESTAL vs DOFA'!AM57)</f>
        <v/>
      </c>
      <c r="T57" s="6">
        <f t="shared" si="58"/>
        <v>0</v>
      </c>
      <c r="U57" s="5" t="str">
        <f t="shared" si="62"/>
        <v/>
      </c>
      <c r="V57" s="222"/>
    </row>
    <row r="58" spans="1:22" ht="45.75" customHeight="1" x14ac:dyDescent="0.25">
      <c r="A58" s="234"/>
      <c r="B58" s="231"/>
      <c r="C58" s="37" t="str">
        <f t="shared" si="63"/>
        <v/>
      </c>
      <c r="D58" s="12" t="str">
        <f>IF('CRITERIOS PESTAL vs DOFA'!C58="","",'CRITERIOS PESTAL vs DOFA'!C58)</f>
        <v/>
      </c>
      <c r="E58" s="4">
        <f t="shared" si="55"/>
        <v>0</v>
      </c>
      <c r="F58" s="5" t="str">
        <f t="shared" si="59"/>
        <v/>
      </c>
      <c r="G58" s="222"/>
      <c r="H58" s="37" t="str">
        <f t="shared" si="64"/>
        <v/>
      </c>
      <c r="I58" s="12" t="str">
        <f>IF('CRITERIOS PESTAL vs DOFA'!O58="","",'CRITERIOS PESTAL vs DOFA'!O58)</f>
        <v/>
      </c>
      <c r="J58" s="4">
        <f t="shared" si="56"/>
        <v>0</v>
      </c>
      <c r="K58" s="5" t="str">
        <f t="shared" si="60"/>
        <v/>
      </c>
      <c r="L58" s="222"/>
      <c r="M58" s="37" t="str">
        <f t="shared" si="65"/>
        <v/>
      </c>
      <c r="N58" s="12" t="str">
        <f>IF('CRITERIOS PESTAL vs DOFA'!AA58="","",'CRITERIOS PESTAL vs DOFA'!AA58)</f>
        <v/>
      </c>
      <c r="O58" s="4">
        <f t="shared" si="57"/>
        <v>0</v>
      </c>
      <c r="P58" s="5" t="str">
        <f t="shared" si="61"/>
        <v/>
      </c>
      <c r="Q58" s="222"/>
      <c r="R58" s="37" t="str">
        <f t="shared" si="66"/>
        <v/>
      </c>
      <c r="S58" s="12" t="str">
        <f>IF('CRITERIOS PESTAL vs DOFA'!AM58="","",'CRITERIOS PESTAL vs DOFA'!AM58)</f>
        <v/>
      </c>
      <c r="T58" s="6">
        <f t="shared" si="58"/>
        <v>0</v>
      </c>
      <c r="U58" s="5" t="str">
        <f t="shared" si="62"/>
        <v/>
      </c>
      <c r="V58" s="222"/>
    </row>
    <row r="59" spans="1:22" ht="45.75" customHeight="1" x14ac:dyDescent="0.25">
      <c r="A59" s="234"/>
      <c r="B59" s="231"/>
      <c r="C59" s="37" t="str">
        <f t="shared" si="63"/>
        <v/>
      </c>
      <c r="D59" s="12" t="str">
        <f>IF('CRITERIOS PESTAL vs DOFA'!C59="","",'CRITERIOS PESTAL vs DOFA'!C59)</f>
        <v/>
      </c>
      <c r="E59" s="4">
        <f t="shared" si="55"/>
        <v>0</v>
      </c>
      <c r="F59" s="5" t="str">
        <f t="shared" si="59"/>
        <v/>
      </c>
      <c r="G59" s="222"/>
      <c r="H59" s="37" t="str">
        <f t="shared" si="64"/>
        <v/>
      </c>
      <c r="I59" s="12" t="str">
        <f>IF('CRITERIOS PESTAL vs DOFA'!O59="","",'CRITERIOS PESTAL vs DOFA'!O59)</f>
        <v/>
      </c>
      <c r="J59" s="4">
        <f t="shared" si="56"/>
        <v>0</v>
      </c>
      <c r="K59" s="5" t="str">
        <f t="shared" si="60"/>
        <v/>
      </c>
      <c r="L59" s="222"/>
      <c r="M59" s="37" t="str">
        <f t="shared" si="65"/>
        <v/>
      </c>
      <c r="N59" s="12" t="str">
        <f>IF('CRITERIOS PESTAL vs DOFA'!AA59="","",'CRITERIOS PESTAL vs DOFA'!AA59)</f>
        <v/>
      </c>
      <c r="O59" s="4">
        <f t="shared" si="57"/>
        <v>0</v>
      </c>
      <c r="P59" s="5" t="str">
        <f t="shared" si="61"/>
        <v/>
      </c>
      <c r="Q59" s="222"/>
      <c r="R59" s="37" t="str">
        <f t="shared" si="66"/>
        <v/>
      </c>
      <c r="S59" s="12" t="str">
        <f>IF('CRITERIOS PESTAL vs DOFA'!AM59="","",'CRITERIOS PESTAL vs DOFA'!AM59)</f>
        <v/>
      </c>
      <c r="T59" s="6">
        <f t="shared" si="58"/>
        <v>0</v>
      </c>
      <c r="U59" s="5" t="str">
        <f t="shared" si="62"/>
        <v/>
      </c>
      <c r="V59" s="222"/>
    </row>
    <row r="60" spans="1:22" ht="45.75" customHeight="1" x14ac:dyDescent="0.25">
      <c r="A60" s="234"/>
      <c r="B60" s="231"/>
      <c r="C60" s="37" t="str">
        <f t="shared" si="63"/>
        <v/>
      </c>
      <c r="D60" s="12" t="str">
        <f>IF('CRITERIOS PESTAL vs DOFA'!C60="","",'CRITERIOS PESTAL vs DOFA'!C60)</f>
        <v/>
      </c>
      <c r="E60" s="4">
        <f t="shared" si="55"/>
        <v>0</v>
      </c>
      <c r="F60" s="5" t="str">
        <f t="shared" si="59"/>
        <v/>
      </c>
      <c r="G60" s="222"/>
      <c r="H60" s="37" t="str">
        <f t="shared" si="64"/>
        <v/>
      </c>
      <c r="I60" s="12" t="str">
        <f>IF('CRITERIOS PESTAL vs DOFA'!O60="","",'CRITERIOS PESTAL vs DOFA'!O60)</f>
        <v/>
      </c>
      <c r="J60" s="4">
        <f t="shared" si="56"/>
        <v>0</v>
      </c>
      <c r="K60" s="5" t="str">
        <f t="shared" si="60"/>
        <v/>
      </c>
      <c r="L60" s="222"/>
      <c r="M60" s="37" t="str">
        <f t="shared" si="65"/>
        <v/>
      </c>
      <c r="N60" s="12" t="str">
        <f>IF('CRITERIOS PESTAL vs DOFA'!AA60="","",'CRITERIOS PESTAL vs DOFA'!AA60)</f>
        <v/>
      </c>
      <c r="O60" s="4">
        <f t="shared" si="57"/>
        <v>0</v>
      </c>
      <c r="P60" s="5" t="str">
        <f t="shared" si="61"/>
        <v/>
      </c>
      <c r="Q60" s="222"/>
      <c r="R60" s="37" t="str">
        <f t="shared" si="66"/>
        <v/>
      </c>
      <c r="S60" s="12" t="str">
        <f>IF('CRITERIOS PESTAL vs DOFA'!AM60="","",'CRITERIOS PESTAL vs DOFA'!AM60)</f>
        <v/>
      </c>
      <c r="T60" s="6">
        <f t="shared" si="58"/>
        <v>0</v>
      </c>
      <c r="U60" s="5" t="str">
        <f t="shared" si="62"/>
        <v/>
      </c>
      <c r="V60" s="222"/>
    </row>
    <row r="61" spans="1:22" ht="45.75" customHeight="1" x14ac:dyDescent="0.25">
      <c r="A61" s="234"/>
      <c r="B61" s="231"/>
      <c r="C61" s="37" t="str">
        <f t="shared" si="63"/>
        <v/>
      </c>
      <c r="D61" s="12" t="str">
        <f>IF('CRITERIOS PESTAL vs DOFA'!C61="","",'CRITERIOS PESTAL vs DOFA'!C61)</f>
        <v/>
      </c>
      <c r="E61" s="4">
        <f t="shared" si="55"/>
        <v>0</v>
      </c>
      <c r="F61" s="5" t="str">
        <f>IF(D61="","",IF(E61=0,"",$A$53*E61))</f>
        <v/>
      </c>
      <c r="G61" s="222"/>
      <c r="H61" s="37" t="str">
        <f t="shared" si="64"/>
        <v/>
      </c>
      <c r="I61" s="12" t="str">
        <f>IF('CRITERIOS PESTAL vs DOFA'!O61="","",'CRITERIOS PESTAL vs DOFA'!O61)</f>
        <v/>
      </c>
      <c r="J61" s="4">
        <f t="shared" si="56"/>
        <v>0</v>
      </c>
      <c r="K61" s="5" t="str">
        <f>IF(I61="","",IF(J61=0,"",$A$53*J61))</f>
        <v/>
      </c>
      <c r="L61" s="222"/>
      <c r="M61" s="37" t="str">
        <f t="shared" si="65"/>
        <v/>
      </c>
      <c r="N61" s="12" t="str">
        <f>IF('CRITERIOS PESTAL vs DOFA'!AA61="","",'CRITERIOS PESTAL vs DOFA'!AA61)</f>
        <v/>
      </c>
      <c r="O61" s="4">
        <f t="shared" si="57"/>
        <v>0</v>
      </c>
      <c r="P61" s="5" t="str">
        <f>IF(N61="","",IF(O61=0,"",$A$53*O61))</f>
        <v/>
      </c>
      <c r="Q61" s="222"/>
      <c r="R61" s="37" t="str">
        <f t="shared" si="66"/>
        <v/>
      </c>
      <c r="S61" s="12" t="str">
        <f>IF('CRITERIOS PESTAL vs DOFA'!AM61="","",'CRITERIOS PESTAL vs DOFA'!AM61)</f>
        <v/>
      </c>
      <c r="T61" s="6">
        <f t="shared" si="58"/>
        <v>0</v>
      </c>
      <c r="U61" s="5" t="str">
        <f>IF(S61="","",IF(T61=0,"",$A$53*T61))</f>
        <v/>
      </c>
      <c r="V61" s="222"/>
    </row>
    <row r="62" spans="1:22" ht="45.75" customHeight="1" x14ac:dyDescent="0.25">
      <c r="A62" s="234"/>
      <c r="B62" s="231"/>
      <c r="C62" s="37" t="str">
        <f t="shared" si="63"/>
        <v/>
      </c>
      <c r="D62" s="12" t="str">
        <f>IF('CRITERIOS PESTAL vs DOFA'!C62="","",'CRITERIOS PESTAL vs DOFA'!C62)</f>
        <v/>
      </c>
      <c r="E62" s="4">
        <f t="shared" si="55"/>
        <v>0</v>
      </c>
      <c r="F62" s="5" t="str">
        <f t="shared" si="59"/>
        <v/>
      </c>
      <c r="G62" s="222"/>
      <c r="H62" s="37" t="str">
        <f t="shared" si="64"/>
        <v/>
      </c>
      <c r="I62" s="12" t="str">
        <f>IF('CRITERIOS PESTAL vs DOFA'!O62="","",'CRITERIOS PESTAL vs DOFA'!O62)</f>
        <v/>
      </c>
      <c r="J62" s="4">
        <f t="shared" si="56"/>
        <v>0</v>
      </c>
      <c r="K62" s="5" t="str">
        <f t="shared" si="60"/>
        <v/>
      </c>
      <c r="L62" s="222"/>
      <c r="M62" s="37" t="str">
        <f t="shared" si="65"/>
        <v/>
      </c>
      <c r="N62" s="12" t="str">
        <f>IF('CRITERIOS PESTAL vs DOFA'!AA62="","",'CRITERIOS PESTAL vs DOFA'!AA62)</f>
        <v/>
      </c>
      <c r="O62" s="4">
        <f t="shared" si="57"/>
        <v>0</v>
      </c>
      <c r="P62" s="5" t="str">
        <f t="shared" si="61"/>
        <v/>
      </c>
      <c r="Q62" s="222"/>
      <c r="R62" s="37" t="str">
        <f t="shared" si="66"/>
        <v/>
      </c>
      <c r="S62" s="12" t="str">
        <f>IF('CRITERIOS PESTAL vs DOFA'!AM62="","",'CRITERIOS PESTAL vs DOFA'!AM62)</f>
        <v/>
      </c>
      <c r="T62" s="6">
        <f t="shared" si="58"/>
        <v>0</v>
      </c>
      <c r="U62" s="5" t="str">
        <f t="shared" si="62"/>
        <v/>
      </c>
      <c r="V62" s="222"/>
    </row>
    <row r="63" spans="1:22" ht="45.75" customHeight="1" x14ac:dyDescent="0.25">
      <c r="A63" s="234"/>
      <c r="B63" s="253"/>
      <c r="C63" s="37" t="str">
        <f t="shared" si="63"/>
        <v/>
      </c>
      <c r="D63" s="12" t="str">
        <f>IF('CRITERIOS PESTAL vs DOFA'!C63="","",'CRITERIOS PESTAL vs DOFA'!C63)</f>
        <v/>
      </c>
      <c r="E63" s="4">
        <f t="shared" si="55"/>
        <v>0</v>
      </c>
      <c r="F63" s="5" t="str">
        <f t="shared" si="59"/>
        <v/>
      </c>
      <c r="G63" s="222"/>
      <c r="H63" s="37" t="str">
        <f t="shared" si="64"/>
        <v/>
      </c>
      <c r="I63" s="12" t="str">
        <f>IF('CRITERIOS PESTAL vs DOFA'!O63="","",'CRITERIOS PESTAL vs DOFA'!O63)</f>
        <v/>
      </c>
      <c r="J63" s="4">
        <f t="shared" si="56"/>
        <v>0</v>
      </c>
      <c r="K63" s="5" t="str">
        <f t="shared" si="60"/>
        <v/>
      </c>
      <c r="L63" s="222"/>
      <c r="M63" s="37" t="str">
        <f t="shared" si="65"/>
        <v/>
      </c>
      <c r="N63" s="12" t="str">
        <f>IF('CRITERIOS PESTAL vs DOFA'!AA63="","",'CRITERIOS PESTAL vs DOFA'!AA63)</f>
        <v/>
      </c>
      <c r="O63" s="4">
        <f t="shared" si="57"/>
        <v>0</v>
      </c>
      <c r="P63" s="5" t="str">
        <f t="shared" si="61"/>
        <v/>
      </c>
      <c r="Q63" s="222"/>
      <c r="R63" s="37" t="str">
        <f t="shared" si="66"/>
        <v/>
      </c>
      <c r="S63" s="12" t="str">
        <f>IF('CRITERIOS PESTAL vs DOFA'!AM63="","",'CRITERIOS PESTAL vs DOFA'!AM63)</f>
        <v/>
      </c>
      <c r="T63" s="6">
        <f t="shared" si="58"/>
        <v>0</v>
      </c>
      <c r="U63" s="5" t="str">
        <f t="shared" si="62"/>
        <v/>
      </c>
      <c r="V63" s="222"/>
    </row>
    <row r="64" spans="1:22" ht="45.75" customHeight="1" thickBot="1" x14ac:dyDescent="0.3">
      <c r="A64" s="235"/>
      <c r="B64" s="232"/>
      <c r="C64" s="38" t="str">
        <f t="shared" si="63"/>
        <v/>
      </c>
      <c r="D64" s="18" t="str">
        <f>IF('CRITERIOS PESTAL vs DOFA'!C64="","",'CRITERIOS PESTAL vs DOFA'!C64)</f>
        <v/>
      </c>
      <c r="E64" s="15">
        <f t="shared" si="55"/>
        <v>0</v>
      </c>
      <c r="F64" s="14" t="str">
        <f t="shared" si="59"/>
        <v/>
      </c>
      <c r="G64" s="223"/>
      <c r="H64" s="38" t="str">
        <f t="shared" si="64"/>
        <v/>
      </c>
      <c r="I64" s="18" t="str">
        <f>IF('CRITERIOS PESTAL vs DOFA'!O64="","",'CRITERIOS PESTAL vs DOFA'!O64)</f>
        <v/>
      </c>
      <c r="J64" s="15">
        <f t="shared" si="56"/>
        <v>0</v>
      </c>
      <c r="K64" s="14" t="str">
        <f t="shared" si="60"/>
        <v/>
      </c>
      <c r="L64" s="223"/>
      <c r="M64" s="38" t="str">
        <f t="shared" si="65"/>
        <v/>
      </c>
      <c r="N64" s="18" t="str">
        <f>IF('CRITERIOS PESTAL vs DOFA'!AA64="","",'CRITERIOS PESTAL vs DOFA'!AA64)</f>
        <v/>
      </c>
      <c r="O64" s="15">
        <f t="shared" si="57"/>
        <v>0</v>
      </c>
      <c r="P64" s="14" t="str">
        <f t="shared" si="61"/>
        <v/>
      </c>
      <c r="Q64" s="223"/>
      <c r="R64" s="38" t="str">
        <f t="shared" si="66"/>
        <v/>
      </c>
      <c r="S64" s="18" t="str">
        <f>IF('CRITERIOS PESTAL vs DOFA'!AM64="","",'CRITERIOS PESTAL vs DOFA'!AM64)</f>
        <v/>
      </c>
      <c r="T64" s="13">
        <f t="shared" si="58"/>
        <v>0</v>
      </c>
      <c r="U64" s="14" t="str">
        <f t="shared" si="62"/>
        <v/>
      </c>
      <c r="V64" s="223"/>
    </row>
    <row r="65" spans="1:22" ht="45.75" customHeight="1" x14ac:dyDescent="0.25">
      <c r="A65" s="246">
        <f>VLOOKUP(B65,PESTAL,VLOOKUP(A$1,SISTEMAS,3,FALSE)+1,FALSE)</f>
        <v>0.3</v>
      </c>
      <c r="B65" s="249" t="s">
        <v>13</v>
      </c>
      <c r="C65" s="35">
        <f>IFERROR(IF(D65="","",1),"")</f>
        <v>1</v>
      </c>
      <c r="D65" s="11" t="str">
        <f>IF('CRITERIOS PESTAL vs DOFA'!C65="","",'CRITERIOS PESTAL vs DOFA'!C65)</f>
        <v>Solicitudes de diferentes informes por parte de los entes gubernamentales (furag, ita, sigep, entre otros), duplicando esfuerzos para la entrega y consolidación de la información</v>
      </c>
      <c r="E65" s="2">
        <f t="shared" ref="E65:E76" si="67">IFERROR(VLOOKUP(C65,DEBILIDADL,VLOOKUP($A$1,SISTEMAS,3,FALSE)+2,FALSE),"")</f>
        <v>1</v>
      </c>
      <c r="F65" s="3">
        <f>IF(D65="","",IF(E65=0,"",$A$65*E65))</f>
        <v>0.3</v>
      </c>
      <c r="G65" s="221">
        <f>IFERROR(AVERAGE(F65:F76),0)</f>
        <v>0.3</v>
      </c>
      <c r="H65" s="35">
        <f>IFERROR(IF(I65="","",1),"")</f>
        <v>1</v>
      </c>
      <c r="I65" s="11" t="str">
        <f>IF('CRITERIOS PESTAL vs DOFA'!O65="","",'CRITERIOS PESTAL vs DOFA'!O65)</f>
        <v>La politicas establecidas en el  Modelo Integrado de Planeación y gestion V2.0 (DAFP 2017) contribuyen al cumplimiento de las leyes transversales que le aplican a la Universidad (llevamos 3 años aplicando el instrumento Furag de forma voluntaria)</v>
      </c>
      <c r="J65" s="2">
        <f t="shared" ref="J65:J76" si="68">IFERROR(VLOOKUP(H65,OPORTUNIDADL,VLOOKUP($A$1,SISTEMAS,3,FALSE)+2,FALSE),"")</f>
        <v>2</v>
      </c>
      <c r="K65" s="3">
        <f>IF(I65="","",IF(J65=0,"",$A$65*J65))</f>
        <v>0.6</v>
      </c>
      <c r="L65" s="221">
        <f>IFERROR(AVERAGE(K65:K76),0)</f>
        <v>0.6</v>
      </c>
      <c r="M65" s="35">
        <f>IFERROR(IF(N65="","",1),"")</f>
        <v>1</v>
      </c>
      <c r="N65" s="11" t="str">
        <f>IF('CRITERIOS PESTAL vs DOFA'!AA65="","",'CRITERIOS PESTAL vs DOFA'!AA65)</f>
        <v>Información legal actualizada en el Sistema de Información Normativa, Jurisprudencial y de Conceptos, Régimen Legal</v>
      </c>
      <c r="O65" s="2">
        <f t="shared" ref="O65:O76" si="69">IFERROR(VLOOKUP(M65,FORTALEZAL,VLOOKUP($A$1,SISTEMAS,3,FALSE)+2,FALSE),"")</f>
        <v>2</v>
      </c>
      <c r="P65" s="3">
        <f>IF(N65="","",IF(O65=0,"",$A$65*O65))</f>
        <v>0.6</v>
      </c>
      <c r="Q65" s="221">
        <f>IFERROR(AVERAGE(P65:P76),0)</f>
        <v>0.6</v>
      </c>
      <c r="R65" s="35" t="str">
        <f>IFERROR(IF(S65="","",1),"")</f>
        <v/>
      </c>
      <c r="S65" s="11" t="str">
        <f>IF('CRITERIOS PESTAL vs DOFA'!AM65="","",'CRITERIOS PESTAL vs DOFA'!AM65)</f>
        <v/>
      </c>
      <c r="T65" s="8">
        <f t="shared" ref="T65:T76" si="70">IFERROR(VLOOKUP(R65,AMENAZAL,VLOOKUP($A$1,SISTEMAS,3,FALSE)+2,FALSE),"")</f>
        <v>0</v>
      </c>
      <c r="U65" s="3" t="str">
        <f>IF(S65="","",IF(T65=0,"",$A$65*T65))</f>
        <v/>
      </c>
      <c r="V65" s="221">
        <f>IFERROR(AVERAGE(U65:U76),0)</f>
        <v>0</v>
      </c>
    </row>
    <row r="66" spans="1:22" ht="45.75" customHeight="1" x14ac:dyDescent="0.25">
      <c r="A66" s="247"/>
      <c r="B66" s="250"/>
      <c r="C66" s="36">
        <f>IFERROR(IF(D66="","",C65+1),"")</f>
        <v>2</v>
      </c>
      <c r="D66" s="12" t="str">
        <f>IF('CRITERIOS PESTAL vs DOFA'!C66="","",'CRITERIOS PESTAL vs DOFA'!C66)</f>
        <v>Requisitos legales aplicables a los procesos desactualizados</v>
      </c>
      <c r="E66" s="4">
        <f t="shared" si="67"/>
        <v>1</v>
      </c>
      <c r="F66" s="5">
        <f t="shared" ref="F66:F76" si="71">IF(D66="","",IF(E66=0,"",$A$65*E66))</f>
        <v>0.3</v>
      </c>
      <c r="G66" s="222"/>
      <c r="H66" s="36">
        <f>IFERROR(IF(I66="","",H65+1),"")</f>
        <v>2</v>
      </c>
      <c r="I66" s="12" t="str">
        <f>IF('CRITERIOS PESTAL vs DOFA'!O66="","",'CRITERIOS PESTAL vs DOFA'!O66)</f>
        <v xml:space="preserve">Seguimiento y control interno al funcionamiento de los sistemas de gestión </v>
      </c>
      <c r="J66" s="4">
        <f t="shared" si="68"/>
        <v>2</v>
      </c>
      <c r="K66" s="5">
        <f t="shared" ref="K66:K76" si="72">IF(I66="","",IF(J66=0,"",$A$65*J66))</f>
        <v>0.6</v>
      </c>
      <c r="L66" s="222"/>
      <c r="M66" s="36" t="str">
        <f>IFERROR(IF(N66="","",M65+1),"")</f>
        <v/>
      </c>
      <c r="N66" s="12" t="str">
        <f>IF('CRITERIOS PESTAL vs DOFA'!AA66="","",'CRITERIOS PESTAL vs DOFA'!AA66)</f>
        <v/>
      </c>
      <c r="O66" s="4">
        <f t="shared" si="69"/>
        <v>0</v>
      </c>
      <c r="P66" s="5" t="str">
        <f t="shared" ref="P66:P76" si="73">IF(N66="","",IF(O66=0,"",$A$65*O66))</f>
        <v/>
      </c>
      <c r="Q66" s="222"/>
      <c r="R66" s="36" t="str">
        <f>IFERROR(IF(S66="","",R65+1),"")</f>
        <v/>
      </c>
      <c r="S66" s="12" t="str">
        <f>IF('CRITERIOS PESTAL vs DOFA'!AM66="","",'CRITERIOS PESTAL vs DOFA'!AM66)</f>
        <v/>
      </c>
      <c r="T66" s="6">
        <f t="shared" si="70"/>
        <v>0</v>
      </c>
      <c r="U66" s="5" t="str">
        <f t="shared" ref="U66:U76" si="74">IF(S66="","",IF(T66=0,"",$A$65*T66))</f>
        <v/>
      </c>
      <c r="V66" s="222"/>
    </row>
    <row r="67" spans="1:22" ht="45.75" customHeight="1" x14ac:dyDescent="0.25">
      <c r="A67" s="247"/>
      <c r="B67" s="250"/>
      <c r="C67" s="37" t="str">
        <f t="shared" ref="C67:C76" si="75">IFERROR(IF(D67="","",C66+1),"")</f>
        <v/>
      </c>
      <c r="D67" s="12" t="str">
        <f>IF('CRITERIOS PESTAL vs DOFA'!C67="","",'CRITERIOS PESTAL vs DOFA'!C67)</f>
        <v/>
      </c>
      <c r="E67" s="4">
        <f t="shared" si="67"/>
        <v>0</v>
      </c>
      <c r="F67" s="5" t="str">
        <f t="shared" si="71"/>
        <v/>
      </c>
      <c r="G67" s="222"/>
      <c r="H67" s="37" t="str">
        <f t="shared" ref="H67:H76" si="76">IFERROR(IF(I67="","",H66+1),"")</f>
        <v/>
      </c>
      <c r="I67" s="12" t="str">
        <f>IF('CRITERIOS PESTAL vs DOFA'!O67="","",'CRITERIOS PESTAL vs DOFA'!O67)</f>
        <v/>
      </c>
      <c r="J67" s="4">
        <f t="shared" si="68"/>
        <v>0</v>
      </c>
      <c r="K67" s="5" t="str">
        <f t="shared" si="72"/>
        <v/>
      </c>
      <c r="L67" s="222"/>
      <c r="M67" s="37" t="str">
        <f t="shared" ref="M67:M76" si="77">IFERROR(IF(N67="","",M66+1),"")</f>
        <v/>
      </c>
      <c r="N67" s="12" t="str">
        <f>IF('CRITERIOS PESTAL vs DOFA'!AA67="","",'CRITERIOS PESTAL vs DOFA'!AA67)</f>
        <v/>
      </c>
      <c r="O67" s="4">
        <f t="shared" si="69"/>
        <v>0</v>
      </c>
      <c r="P67" s="5" t="str">
        <f t="shared" si="73"/>
        <v/>
      </c>
      <c r="Q67" s="222"/>
      <c r="R67" s="37" t="str">
        <f t="shared" ref="R67:R76" si="78">IFERROR(IF(S67="","",R66+1),"")</f>
        <v/>
      </c>
      <c r="S67" s="12" t="str">
        <f>IF('CRITERIOS PESTAL vs DOFA'!AM67="","",'CRITERIOS PESTAL vs DOFA'!AM67)</f>
        <v/>
      </c>
      <c r="T67" s="6">
        <f t="shared" si="70"/>
        <v>0</v>
      </c>
      <c r="U67" s="5" t="str">
        <f t="shared" si="74"/>
        <v/>
      </c>
      <c r="V67" s="222"/>
    </row>
    <row r="68" spans="1:22" ht="45.75" customHeight="1" x14ac:dyDescent="0.25">
      <c r="A68" s="247"/>
      <c r="B68" s="250"/>
      <c r="C68" s="37" t="str">
        <f t="shared" si="75"/>
        <v/>
      </c>
      <c r="D68" s="12" t="str">
        <f>IF('CRITERIOS PESTAL vs DOFA'!C68="","",'CRITERIOS PESTAL vs DOFA'!C68)</f>
        <v/>
      </c>
      <c r="E68" s="4">
        <f t="shared" si="67"/>
        <v>0</v>
      </c>
      <c r="F68" s="5" t="str">
        <f t="shared" si="71"/>
        <v/>
      </c>
      <c r="G68" s="222"/>
      <c r="H68" s="37" t="str">
        <f t="shared" si="76"/>
        <v/>
      </c>
      <c r="I68" s="12" t="str">
        <f>IF('CRITERIOS PESTAL vs DOFA'!O68="","",'CRITERIOS PESTAL vs DOFA'!O68)</f>
        <v/>
      </c>
      <c r="J68" s="4">
        <f t="shared" si="68"/>
        <v>0</v>
      </c>
      <c r="K68" s="5" t="str">
        <f t="shared" si="72"/>
        <v/>
      </c>
      <c r="L68" s="222"/>
      <c r="M68" s="37" t="str">
        <f t="shared" si="77"/>
        <v/>
      </c>
      <c r="N68" s="12" t="str">
        <f>IF('CRITERIOS PESTAL vs DOFA'!AA68="","",'CRITERIOS PESTAL vs DOFA'!AA68)</f>
        <v/>
      </c>
      <c r="O68" s="4">
        <f t="shared" si="69"/>
        <v>0</v>
      </c>
      <c r="P68" s="5" t="str">
        <f t="shared" si="73"/>
        <v/>
      </c>
      <c r="Q68" s="222"/>
      <c r="R68" s="37" t="str">
        <f t="shared" si="78"/>
        <v/>
      </c>
      <c r="S68" s="12" t="str">
        <f>IF('CRITERIOS PESTAL vs DOFA'!AM68="","",'CRITERIOS PESTAL vs DOFA'!AM68)</f>
        <v/>
      </c>
      <c r="T68" s="6">
        <f t="shared" si="70"/>
        <v>0</v>
      </c>
      <c r="U68" s="5" t="str">
        <f t="shared" si="74"/>
        <v/>
      </c>
      <c r="V68" s="222"/>
    </row>
    <row r="69" spans="1:22" ht="45.75" customHeight="1" x14ac:dyDescent="0.25">
      <c r="A69" s="247"/>
      <c r="B69" s="250"/>
      <c r="C69" s="37" t="str">
        <f t="shared" si="75"/>
        <v/>
      </c>
      <c r="D69" s="12" t="str">
        <f>IF('CRITERIOS PESTAL vs DOFA'!C69="","",'CRITERIOS PESTAL vs DOFA'!C69)</f>
        <v/>
      </c>
      <c r="E69" s="4">
        <f t="shared" si="67"/>
        <v>0</v>
      </c>
      <c r="F69" s="5" t="str">
        <f t="shared" si="71"/>
        <v/>
      </c>
      <c r="G69" s="222"/>
      <c r="H69" s="37" t="str">
        <f t="shared" si="76"/>
        <v/>
      </c>
      <c r="I69" s="12" t="str">
        <f>IF('CRITERIOS PESTAL vs DOFA'!O69="","",'CRITERIOS PESTAL vs DOFA'!O69)</f>
        <v/>
      </c>
      <c r="J69" s="4">
        <f t="shared" si="68"/>
        <v>0</v>
      </c>
      <c r="K69" s="5" t="str">
        <f t="shared" si="72"/>
        <v/>
      </c>
      <c r="L69" s="222"/>
      <c r="M69" s="37" t="str">
        <f t="shared" si="77"/>
        <v/>
      </c>
      <c r="N69" s="12" t="str">
        <f>IF('CRITERIOS PESTAL vs DOFA'!AA69="","",'CRITERIOS PESTAL vs DOFA'!AA69)</f>
        <v/>
      </c>
      <c r="O69" s="4">
        <f t="shared" si="69"/>
        <v>0</v>
      </c>
      <c r="P69" s="5" t="str">
        <f t="shared" si="73"/>
        <v/>
      </c>
      <c r="Q69" s="222"/>
      <c r="R69" s="37" t="str">
        <f t="shared" si="78"/>
        <v/>
      </c>
      <c r="S69" s="12" t="str">
        <f>IF('CRITERIOS PESTAL vs DOFA'!AM69="","",'CRITERIOS PESTAL vs DOFA'!AM69)</f>
        <v/>
      </c>
      <c r="T69" s="6">
        <f t="shared" si="70"/>
        <v>0</v>
      </c>
      <c r="U69" s="5" t="str">
        <f t="shared" si="74"/>
        <v/>
      </c>
      <c r="V69" s="222"/>
    </row>
    <row r="70" spans="1:22" ht="45.75" customHeight="1" x14ac:dyDescent="0.25">
      <c r="A70" s="247"/>
      <c r="B70" s="250"/>
      <c r="C70" s="37" t="str">
        <f t="shared" si="75"/>
        <v/>
      </c>
      <c r="D70" s="12" t="str">
        <f>IF('CRITERIOS PESTAL vs DOFA'!C70="","",'CRITERIOS PESTAL vs DOFA'!C70)</f>
        <v/>
      </c>
      <c r="E70" s="4">
        <f t="shared" si="67"/>
        <v>0</v>
      </c>
      <c r="F70" s="5" t="str">
        <f t="shared" si="71"/>
        <v/>
      </c>
      <c r="G70" s="222"/>
      <c r="H70" s="37" t="str">
        <f t="shared" si="76"/>
        <v/>
      </c>
      <c r="I70" s="12" t="str">
        <f>IF('CRITERIOS PESTAL vs DOFA'!O70="","",'CRITERIOS PESTAL vs DOFA'!O70)</f>
        <v/>
      </c>
      <c r="J70" s="4">
        <f t="shared" si="68"/>
        <v>0</v>
      </c>
      <c r="K70" s="5" t="str">
        <f t="shared" si="72"/>
        <v/>
      </c>
      <c r="L70" s="222"/>
      <c r="M70" s="37" t="str">
        <f t="shared" si="77"/>
        <v/>
      </c>
      <c r="N70" s="12" t="str">
        <f>IF('CRITERIOS PESTAL vs DOFA'!AA70="","",'CRITERIOS PESTAL vs DOFA'!AA70)</f>
        <v/>
      </c>
      <c r="O70" s="4">
        <f t="shared" si="69"/>
        <v>0</v>
      </c>
      <c r="P70" s="5" t="str">
        <f t="shared" si="73"/>
        <v/>
      </c>
      <c r="Q70" s="222"/>
      <c r="R70" s="37" t="str">
        <f t="shared" si="78"/>
        <v/>
      </c>
      <c r="S70" s="12" t="str">
        <f>IF('CRITERIOS PESTAL vs DOFA'!AM70="","",'CRITERIOS PESTAL vs DOFA'!AM70)</f>
        <v/>
      </c>
      <c r="T70" s="6">
        <f t="shared" si="70"/>
        <v>0</v>
      </c>
      <c r="U70" s="5" t="str">
        <f t="shared" si="74"/>
        <v/>
      </c>
      <c r="V70" s="222"/>
    </row>
    <row r="71" spans="1:22" ht="45.75" customHeight="1" x14ac:dyDescent="0.25">
      <c r="A71" s="247"/>
      <c r="B71" s="250"/>
      <c r="C71" s="37" t="str">
        <f t="shared" si="75"/>
        <v/>
      </c>
      <c r="D71" s="12" t="str">
        <f>IF('CRITERIOS PESTAL vs DOFA'!C71="","",'CRITERIOS PESTAL vs DOFA'!C71)</f>
        <v/>
      </c>
      <c r="E71" s="4">
        <f t="shared" si="67"/>
        <v>0</v>
      </c>
      <c r="F71" s="5" t="str">
        <f t="shared" si="71"/>
        <v/>
      </c>
      <c r="G71" s="222"/>
      <c r="H71" s="37" t="str">
        <f t="shared" si="76"/>
        <v/>
      </c>
      <c r="I71" s="12" t="str">
        <f>IF('CRITERIOS PESTAL vs DOFA'!O71="","",'CRITERIOS PESTAL vs DOFA'!O71)</f>
        <v/>
      </c>
      <c r="J71" s="4">
        <f t="shared" si="68"/>
        <v>0</v>
      </c>
      <c r="K71" s="5" t="str">
        <f t="shared" si="72"/>
        <v/>
      </c>
      <c r="L71" s="222"/>
      <c r="M71" s="37" t="str">
        <f t="shared" si="77"/>
        <v/>
      </c>
      <c r="N71" s="12" t="str">
        <f>IF('CRITERIOS PESTAL vs DOFA'!AA71="","",'CRITERIOS PESTAL vs DOFA'!AA71)</f>
        <v/>
      </c>
      <c r="O71" s="4">
        <f t="shared" si="69"/>
        <v>0</v>
      </c>
      <c r="P71" s="5" t="str">
        <f t="shared" si="73"/>
        <v/>
      </c>
      <c r="Q71" s="222"/>
      <c r="R71" s="37" t="str">
        <f t="shared" si="78"/>
        <v/>
      </c>
      <c r="S71" s="12" t="str">
        <f>IF('CRITERIOS PESTAL vs DOFA'!AM71="","",'CRITERIOS PESTAL vs DOFA'!AM71)</f>
        <v/>
      </c>
      <c r="T71" s="6">
        <f t="shared" si="70"/>
        <v>0</v>
      </c>
      <c r="U71" s="5" t="str">
        <f t="shared" si="74"/>
        <v/>
      </c>
      <c r="V71" s="222"/>
    </row>
    <row r="72" spans="1:22" ht="45.75" customHeight="1" x14ac:dyDescent="0.25">
      <c r="A72" s="247"/>
      <c r="B72" s="250"/>
      <c r="C72" s="37" t="str">
        <f t="shared" si="75"/>
        <v/>
      </c>
      <c r="D72" s="12" t="str">
        <f>IF('CRITERIOS PESTAL vs DOFA'!C72="","",'CRITERIOS PESTAL vs DOFA'!C72)</f>
        <v/>
      </c>
      <c r="E72" s="4">
        <f t="shared" si="67"/>
        <v>0</v>
      </c>
      <c r="F72" s="5" t="str">
        <f>IF(D72="","",IF(E72=0,"",$A$65*E72))</f>
        <v/>
      </c>
      <c r="G72" s="222"/>
      <c r="H72" s="37" t="str">
        <f t="shared" si="76"/>
        <v/>
      </c>
      <c r="I72" s="12" t="str">
        <f>IF('CRITERIOS PESTAL vs DOFA'!O72="","",'CRITERIOS PESTAL vs DOFA'!O72)</f>
        <v/>
      </c>
      <c r="J72" s="4">
        <f t="shared" si="68"/>
        <v>0</v>
      </c>
      <c r="K72" s="5" t="str">
        <f>IF(I72="","",IF(J72=0,"",$A$65*J72))</f>
        <v/>
      </c>
      <c r="L72" s="222"/>
      <c r="M72" s="37" t="str">
        <f t="shared" si="77"/>
        <v/>
      </c>
      <c r="N72" s="12" t="str">
        <f>IF('CRITERIOS PESTAL vs DOFA'!AA72="","",'CRITERIOS PESTAL vs DOFA'!AA72)</f>
        <v/>
      </c>
      <c r="O72" s="4">
        <f t="shared" si="69"/>
        <v>0</v>
      </c>
      <c r="P72" s="5" t="str">
        <f>IF(N72="","",IF(O72=0,"",$A$65*O72))</f>
        <v/>
      </c>
      <c r="Q72" s="222"/>
      <c r="R72" s="37" t="str">
        <f t="shared" si="78"/>
        <v/>
      </c>
      <c r="S72" s="12" t="str">
        <f>IF('CRITERIOS PESTAL vs DOFA'!AM72="","",'CRITERIOS PESTAL vs DOFA'!AM72)</f>
        <v/>
      </c>
      <c r="T72" s="6">
        <f t="shared" si="70"/>
        <v>0</v>
      </c>
      <c r="U72" s="5" t="str">
        <f>IF(S72="","",IF(T72=0,"",$A$65*T72))</f>
        <v/>
      </c>
      <c r="V72" s="222"/>
    </row>
    <row r="73" spans="1:22" ht="45.75" customHeight="1" x14ac:dyDescent="0.25">
      <c r="A73" s="247"/>
      <c r="B73" s="250"/>
      <c r="C73" s="37" t="str">
        <f t="shared" si="75"/>
        <v/>
      </c>
      <c r="D73" s="12" t="str">
        <f>IF('CRITERIOS PESTAL vs DOFA'!C73="","",'CRITERIOS PESTAL vs DOFA'!C73)</f>
        <v/>
      </c>
      <c r="E73" s="4">
        <f t="shared" si="67"/>
        <v>0</v>
      </c>
      <c r="F73" s="5" t="str">
        <f t="shared" si="71"/>
        <v/>
      </c>
      <c r="G73" s="222"/>
      <c r="H73" s="37" t="str">
        <f t="shared" si="76"/>
        <v/>
      </c>
      <c r="I73" s="12" t="str">
        <f>IF('CRITERIOS PESTAL vs DOFA'!O73="","",'CRITERIOS PESTAL vs DOFA'!O73)</f>
        <v/>
      </c>
      <c r="J73" s="4">
        <f t="shared" si="68"/>
        <v>0</v>
      </c>
      <c r="K73" s="5" t="str">
        <f t="shared" si="72"/>
        <v/>
      </c>
      <c r="L73" s="222"/>
      <c r="M73" s="37" t="str">
        <f t="shared" si="77"/>
        <v/>
      </c>
      <c r="N73" s="12" t="str">
        <f>IF('CRITERIOS PESTAL vs DOFA'!AA73="","",'CRITERIOS PESTAL vs DOFA'!AA73)</f>
        <v/>
      </c>
      <c r="O73" s="4">
        <f t="shared" si="69"/>
        <v>0</v>
      </c>
      <c r="P73" s="5" t="str">
        <f t="shared" si="73"/>
        <v/>
      </c>
      <c r="Q73" s="222"/>
      <c r="R73" s="37" t="str">
        <f t="shared" si="78"/>
        <v/>
      </c>
      <c r="S73" s="12" t="str">
        <f>IF('CRITERIOS PESTAL vs DOFA'!AM73="","",'CRITERIOS PESTAL vs DOFA'!AM73)</f>
        <v/>
      </c>
      <c r="T73" s="6">
        <f t="shared" si="70"/>
        <v>0</v>
      </c>
      <c r="U73" s="5" t="str">
        <f t="shared" si="74"/>
        <v/>
      </c>
      <c r="V73" s="222"/>
    </row>
    <row r="74" spans="1:22" ht="45.75" customHeight="1" x14ac:dyDescent="0.25">
      <c r="A74" s="247"/>
      <c r="B74" s="250"/>
      <c r="C74" s="37" t="str">
        <f t="shared" si="75"/>
        <v/>
      </c>
      <c r="D74" s="12" t="str">
        <f>IF('CRITERIOS PESTAL vs DOFA'!C74="","",'CRITERIOS PESTAL vs DOFA'!C74)</f>
        <v/>
      </c>
      <c r="E74" s="4">
        <f t="shared" si="67"/>
        <v>0</v>
      </c>
      <c r="F74" s="5" t="str">
        <f t="shared" si="71"/>
        <v/>
      </c>
      <c r="G74" s="222"/>
      <c r="H74" s="37" t="str">
        <f t="shared" si="76"/>
        <v/>
      </c>
      <c r="I74" s="12" t="str">
        <f>IF('CRITERIOS PESTAL vs DOFA'!O74="","",'CRITERIOS PESTAL vs DOFA'!O74)</f>
        <v/>
      </c>
      <c r="J74" s="4">
        <f t="shared" si="68"/>
        <v>0</v>
      </c>
      <c r="K74" s="5" t="str">
        <f t="shared" si="72"/>
        <v/>
      </c>
      <c r="L74" s="222"/>
      <c r="M74" s="37" t="str">
        <f t="shared" si="77"/>
        <v/>
      </c>
      <c r="N74" s="12" t="str">
        <f>IF('CRITERIOS PESTAL vs DOFA'!AA74="","",'CRITERIOS PESTAL vs DOFA'!AA74)</f>
        <v/>
      </c>
      <c r="O74" s="4">
        <f t="shared" si="69"/>
        <v>0</v>
      </c>
      <c r="P74" s="5" t="str">
        <f t="shared" si="73"/>
        <v/>
      </c>
      <c r="Q74" s="222"/>
      <c r="R74" s="37" t="str">
        <f t="shared" si="78"/>
        <v/>
      </c>
      <c r="S74" s="12" t="str">
        <f>IF('CRITERIOS PESTAL vs DOFA'!AM74="","",'CRITERIOS PESTAL vs DOFA'!AM74)</f>
        <v/>
      </c>
      <c r="T74" s="6">
        <f t="shared" si="70"/>
        <v>0</v>
      </c>
      <c r="U74" s="5" t="str">
        <f t="shared" si="74"/>
        <v/>
      </c>
      <c r="V74" s="222"/>
    </row>
    <row r="75" spans="1:22" ht="45.75" customHeight="1" x14ac:dyDescent="0.25">
      <c r="A75" s="247"/>
      <c r="B75" s="251"/>
      <c r="C75" s="37" t="str">
        <f t="shared" si="75"/>
        <v/>
      </c>
      <c r="D75" s="12" t="str">
        <f>IF('CRITERIOS PESTAL vs DOFA'!C75="","",'CRITERIOS PESTAL vs DOFA'!C75)</f>
        <v/>
      </c>
      <c r="E75" s="4">
        <f t="shared" si="67"/>
        <v>0</v>
      </c>
      <c r="F75" s="5" t="str">
        <f t="shared" si="71"/>
        <v/>
      </c>
      <c r="G75" s="222"/>
      <c r="H75" s="37" t="str">
        <f t="shared" si="76"/>
        <v/>
      </c>
      <c r="I75" s="12" t="str">
        <f>IF('CRITERIOS PESTAL vs DOFA'!O75="","",'CRITERIOS PESTAL vs DOFA'!O75)</f>
        <v/>
      </c>
      <c r="J75" s="4">
        <f t="shared" si="68"/>
        <v>0</v>
      </c>
      <c r="K75" s="5" t="str">
        <f t="shared" si="72"/>
        <v/>
      </c>
      <c r="L75" s="222"/>
      <c r="M75" s="37" t="str">
        <f t="shared" si="77"/>
        <v/>
      </c>
      <c r="N75" s="12" t="str">
        <f>IF('CRITERIOS PESTAL vs DOFA'!AA75="","",'CRITERIOS PESTAL vs DOFA'!AA75)</f>
        <v/>
      </c>
      <c r="O75" s="4">
        <f t="shared" si="69"/>
        <v>0</v>
      </c>
      <c r="P75" s="5" t="str">
        <f t="shared" si="73"/>
        <v/>
      </c>
      <c r="Q75" s="222"/>
      <c r="R75" s="37" t="str">
        <f t="shared" si="78"/>
        <v/>
      </c>
      <c r="S75" s="12" t="str">
        <f>IF('CRITERIOS PESTAL vs DOFA'!AM75="","",'CRITERIOS PESTAL vs DOFA'!AM75)</f>
        <v/>
      </c>
      <c r="T75" s="6">
        <f t="shared" si="70"/>
        <v>0</v>
      </c>
      <c r="U75" s="5" t="str">
        <f t="shared" si="74"/>
        <v/>
      </c>
      <c r="V75" s="222"/>
    </row>
    <row r="76" spans="1:22" ht="45.75" customHeight="1" thickBot="1" x14ac:dyDescent="0.3">
      <c r="A76" s="248"/>
      <c r="B76" s="252"/>
      <c r="C76" s="39" t="str">
        <f t="shared" si="75"/>
        <v/>
      </c>
      <c r="D76" s="19" t="str">
        <f>IF('CRITERIOS PESTAL vs DOFA'!C76="","",'CRITERIOS PESTAL vs DOFA'!C76)</f>
        <v/>
      </c>
      <c r="E76" s="34">
        <f t="shared" si="67"/>
        <v>0</v>
      </c>
      <c r="F76" s="7" t="str">
        <f t="shared" si="71"/>
        <v/>
      </c>
      <c r="G76" s="223"/>
      <c r="H76" s="39" t="str">
        <f t="shared" si="76"/>
        <v/>
      </c>
      <c r="I76" s="19" t="str">
        <f>IF('CRITERIOS PESTAL vs DOFA'!O76="","",'CRITERIOS PESTAL vs DOFA'!O76)</f>
        <v/>
      </c>
      <c r="J76" s="34">
        <f t="shared" si="68"/>
        <v>0</v>
      </c>
      <c r="K76" s="7" t="str">
        <f t="shared" si="72"/>
        <v/>
      </c>
      <c r="L76" s="223"/>
      <c r="M76" s="39" t="str">
        <f t="shared" si="77"/>
        <v/>
      </c>
      <c r="N76" s="19" t="str">
        <f>IF('CRITERIOS PESTAL vs DOFA'!AA76="","",'CRITERIOS PESTAL vs DOFA'!AA76)</f>
        <v/>
      </c>
      <c r="O76" s="34">
        <f t="shared" si="69"/>
        <v>0</v>
      </c>
      <c r="P76" s="7" t="str">
        <f t="shared" si="73"/>
        <v/>
      </c>
      <c r="Q76" s="223"/>
      <c r="R76" s="39" t="str">
        <f t="shared" si="78"/>
        <v/>
      </c>
      <c r="S76" s="19" t="str">
        <f>IF('CRITERIOS PESTAL vs DOFA'!AM76="","",'CRITERIOS PESTAL vs DOFA'!AM76)</f>
        <v/>
      </c>
      <c r="T76" s="9">
        <f t="shared" si="70"/>
        <v>0</v>
      </c>
      <c r="U76" s="7" t="str">
        <f t="shared" si="74"/>
        <v/>
      </c>
      <c r="V76" s="223"/>
    </row>
    <row r="77" spans="1:22" ht="15.75" thickBot="1" x14ac:dyDescent="0.3">
      <c r="A77" s="1">
        <f>SUM(A5:A76)</f>
        <v>1</v>
      </c>
    </row>
    <row r="79" spans="1:22" ht="15" customHeight="1" x14ac:dyDescent="0.25">
      <c r="A79" s="100" t="s">
        <v>160</v>
      </c>
    </row>
  </sheetData>
  <mergeCells count="46">
    <mergeCell ref="Q53:Q64"/>
    <mergeCell ref="G65:G76"/>
    <mergeCell ref="G29:G40"/>
    <mergeCell ref="G41:G52"/>
    <mergeCell ref="G53:G64"/>
    <mergeCell ref="L65:L76"/>
    <mergeCell ref="L41:L52"/>
    <mergeCell ref="L53:L64"/>
    <mergeCell ref="A41:A52"/>
    <mergeCell ref="B41:B52"/>
    <mergeCell ref="A65:A76"/>
    <mergeCell ref="B65:B76"/>
    <mergeCell ref="B53:B64"/>
    <mergeCell ref="A53:A64"/>
    <mergeCell ref="B29:B40"/>
    <mergeCell ref="A29:A40"/>
    <mergeCell ref="R4:S4"/>
    <mergeCell ref="C4:D4"/>
    <mergeCell ref="H4:I4"/>
    <mergeCell ref="M4:N4"/>
    <mergeCell ref="A17:A28"/>
    <mergeCell ref="B17:B28"/>
    <mergeCell ref="A3:A4"/>
    <mergeCell ref="B5:B16"/>
    <mergeCell ref="A5:A16"/>
    <mergeCell ref="B3:B4"/>
    <mergeCell ref="C3:G3"/>
    <mergeCell ref="L29:L40"/>
    <mergeCell ref="G5:G16"/>
    <mergeCell ref="G17:G28"/>
    <mergeCell ref="V65:V76"/>
    <mergeCell ref="R3:V3"/>
    <mergeCell ref="M3:Q3"/>
    <mergeCell ref="H3:L3"/>
    <mergeCell ref="V5:V16"/>
    <mergeCell ref="V17:V28"/>
    <mergeCell ref="V29:V40"/>
    <mergeCell ref="V41:V52"/>
    <mergeCell ref="V53:V64"/>
    <mergeCell ref="Q5:Q16"/>
    <mergeCell ref="Q17:Q28"/>
    <mergeCell ref="Q29:Q40"/>
    <mergeCell ref="Q41:Q52"/>
    <mergeCell ref="L5:L16"/>
    <mergeCell ref="L17:L28"/>
    <mergeCell ref="Q65:Q76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5"/>
  <sheetViews>
    <sheetView tabSelected="1" topLeftCell="D1" zoomScale="90" zoomScaleNormal="90" workbookViewId="0">
      <selection activeCell="G11" sqref="G11"/>
    </sheetView>
  </sheetViews>
  <sheetFormatPr baseColWidth="10" defaultColWidth="0" defaultRowHeight="23.25" zeroHeight="1" x14ac:dyDescent="0.35"/>
  <cols>
    <col min="1" max="3" width="11.42578125" customWidth="1"/>
    <col min="4" max="4" width="1.140625" customWidth="1"/>
    <col min="5" max="8" width="23.5703125" customWidth="1"/>
    <col min="9" max="9" width="1.140625" customWidth="1"/>
    <col min="10" max="13" width="23.5703125" customWidth="1"/>
    <col min="14" max="14" width="11.42578125" customWidth="1"/>
    <col min="15" max="15" width="5.42578125" customWidth="1"/>
    <col min="16" max="16" width="26.140625" style="41" bestFit="1" customWidth="1"/>
    <col min="17" max="17" width="11.42578125" customWidth="1"/>
    <col min="18" max="18" width="4.28515625" bestFit="1" customWidth="1"/>
    <col min="19" max="19" width="26.140625" bestFit="1" customWidth="1"/>
    <col min="20" max="16384" width="11.42578125" hidden="1"/>
  </cols>
  <sheetData>
    <row r="1" spans="3:19" x14ac:dyDescent="0.35"/>
    <row r="2" spans="3:19" ht="27" thickBot="1" x14ac:dyDescent="0.45">
      <c r="E2" s="256" t="s">
        <v>58</v>
      </c>
      <c r="F2" s="256"/>
      <c r="G2" s="256"/>
      <c r="H2" s="256"/>
      <c r="I2" s="256"/>
      <c r="J2" s="256"/>
      <c r="K2" s="256"/>
      <c r="L2" s="256"/>
      <c r="M2" s="256"/>
    </row>
    <row r="3" spans="3:19" ht="27" thickBot="1" x14ac:dyDescent="0.4">
      <c r="E3" s="33" t="s">
        <v>14</v>
      </c>
      <c r="F3" s="254" t="str">
        <f>VLOOKUP(E3,SISTEMAS,2,FALSE)</f>
        <v xml:space="preserve">Sistema de gestion de calidad </v>
      </c>
      <c r="G3" s="255"/>
      <c r="H3" s="255"/>
      <c r="I3" s="255"/>
      <c r="J3" s="255"/>
      <c r="K3" s="255"/>
      <c r="L3" s="255"/>
      <c r="M3" s="255"/>
    </row>
    <row r="4" spans="3:19" ht="9" customHeight="1" thickBot="1" x14ac:dyDescent="0.4"/>
    <row r="5" spans="3:19" ht="48" customHeight="1" thickBot="1" x14ac:dyDescent="0.3">
      <c r="C5" s="40"/>
      <c r="D5" s="52"/>
      <c r="E5" s="47" t="s">
        <v>2</v>
      </c>
      <c r="F5" s="48" t="s">
        <v>3</v>
      </c>
      <c r="G5" s="48" t="s">
        <v>4</v>
      </c>
      <c r="H5" s="49" t="s">
        <v>5</v>
      </c>
      <c r="I5" s="52"/>
      <c r="J5" s="44" t="s">
        <v>38</v>
      </c>
      <c r="K5" s="45" t="s">
        <v>39</v>
      </c>
      <c r="L5" s="45" t="s">
        <v>40</v>
      </c>
      <c r="M5" s="46" t="s">
        <v>41</v>
      </c>
      <c r="O5" s="50" t="s">
        <v>43</v>
      </c>
      <c r="P5" s="42" t="s">
        <v>30</v>
      </c>
      <c r="R5" s="51" t="s">
        <v>47</v>
      </c>
      <c r="S5" s="42" t="s">
        <v>55</v>
      </c>
    </row>
    <row r="6" spans="3:19" ht="36" customHeight="1" x14ac:dyDescent="0.25">
      <c r="C6" s="53" t="s">
        <v>6</v>
      </c>
      <c r="D6" s="56"/>
      <c r="E6" s="59">
        <f>100*'CÁLCULOS PESTAL-DOFA POR SG'!G5</f>
        <v>27.500000000000004</v>
      </c>
      <c r="F6" s="60">
        <f>100*'CÁLCULOS PESTAL-DOFA POR SG'!L5</f>
        <v>30.000000000000004</v>
      </c>
      <c r="G6" s="60">
        <f>100*'CÁLCULOS PESTAL-DOFA POR SG'!Q5</f>
        <v>26</v>
      </c>
      <c r="H6" s="61">
        <f>100*'CÁLCULOS PESTAL-DOFA POR SG'!V5</f>
        <v>20</v>
      </c>
      <c r="I6" s="56"/>
      <c r="J6" s="71">
        <f>E6*F6</f>
        <v>825.00000000000023</v>
      </c>
      <c r="K6" s="71">
        <f>E6*G6</f>
        <v>715.00000000000011</v>
      </c>
      <c r="L6" s="71">
        <f>H6*F6</f>
        <v>600.00000000000011</v>
      </c>
      <c r="M6" s="71">
        <f>H6*G6</f>
        <v>520</v>
      </c>
      <c r="N6" s="10"/>
      <c r="O6" s="50" t="s">
        <v>44</v>
      </c>
      <c r="P6" s="42" t="s">
        <v>31</v>
      </c>
      <c r="R6" s="51" t="s">
        <v>48</v>
      </c>
      <c r="S6" s="42" t="s">
        <v>56</v>
      </c>
    </row>
    <row r="7" spans="3:19" ht="36" customHeight="1" x14ac:dyDescent="0.25">
      <c r="C7" s="54" t="s">
        <v>9</v>
      </c>
      <c r="D7" s="56"/>
      <c r="E7" s="59">
        <f>100*'CÁLCULOS PESTAL-DOFA POR SG'!G17</f>
        <v>30.000000000000004</v>
      </c>
      <c r="F7" s="60">
        <f>100*'CÁLCULOS PESTAL-DOFA POR SG'!L17</f>
        <v>0</v>
      </c>
      <c r="G7" s="60">
        <f>100*'CÁLCULOS PESTAL-DOFA POR SG'!Q17</f>
        <v>25</v>
      </c>
      <c r="H7" s="61">
        <f>100*'CÁLCULOS PESTAL-DOFA POR SG'!V17</f>
        <v>15.000000000000002</v>
      </c>
      <c r="I7" s="56"/>
      <c r="J7" s="71">
        <f t="shared" ref="J7:J11" si="0">E7*F7</f>
        <v>0</v>
      </c>
      <c r="K7" s="71">
        <f t="shared" ref="K7:K9" si="1">E7*G7</f>
        <v>750.00000000000011</v>
      </c>
      <c r="L7" s="71">
        <f t="shared" ref="L7:L11" si="2">H7*F7</f>
        <v>0</v>
      </c>
      <c r="M7" s="71">
        <f t="shared" ref="M7:M11" si="3">H7*G7</f>
        <v>375.00000000000006</v>
      </c>
      <c r="N7" s="10"/>
      <c r="O7" s="50" t="s">
        <v>45</v>
      </c>
      <c r="P7" s="42" t="s">
        <v>32</v>
      </c>
      <c r="R7" s="51" t="s">
        <v>49</v>
      </c>
      <c r="S7" s="42" t="s">
        <v>52</v>
      </c>
    </row>
    <row r="8" spans="3:19" ht="36" customHeight="1" x14ac:dyDescent="0.25">
      <c r="C8" s="54" t="s">
        <v>10</v>
      </c>
      <c r="D8" s="56"/>
      <c r="E8" s="59">
        <f>100*'CÁLCULOS PESTAL-DOFA POR SG'!G29</f>
        <v>66.666666666666657</v>
      </c>
      <c r="F8" s="60">
        <f>100*'CÁLCULOS PESTAL-DOFA POR SG'!L29</f>
        <v>50</v>
      </c>
      <c r="G8" s="60">
        <f>100*'CÁLCULOS PESTAL-DOFA POR SG'!Q29</f>
        <v>50</v>
      </c>
      <c r="H8" s="61">
        <f>100*'CÁLCULOS PESTAL-DOFA POR SG'!V29</f>
        <v>25</v>
      </c>
      <c r="I8" s="56"/>
      <c r="J8" s="71">
        <f t="shared" si="0"/>
        <v>3333.333333333333</v>
      </c>
      <c r="K8" s="71">
        <f t="shared" si="1"/>
        <v>3333.333333333333</v>
      </c>
      <c r="L8" s="71">
        <f t="shared" si="2"/>
        <v>1250</v>
      </c>
      <c r="M8" s="71">
        <f t="shared" si="3"/>
        <v>1250</v>
      </c>
      <c r="N8" s="10"/>
      <c r="O8" s="50" t="s">
        <v>46</v>
      </c>
      <c r="P8" s="42" t="s">
        <v>33</v>
      </c>
      <c r="R8" s="51" t="s">
        <v>50</v>
      </c>
      <c r="S8" s="42" t="s">
        <v>57</v>
      </c>
    </row>
    <row r="9" spans="3:19" ht="36" customHeight="1" x14ac:dyDescent="0.35">
      <c r="C9" s="54" t="s">
        <v>11</v>
      </c>
      <c r="D9" s="56"/>
      <c r="E9" s="59">
        <f>100*'CÁLCULOS PESTAL-DOFA POR SG'!G41</f>
        <v>32.999999999999993</v>
      </c>
      <c r="F9" s="60">
        <f>100*'CÁLCULOS PESTAL-DOFA POR SG'!L41</f>
        <v>44.999999999999993</v>
      </c>
      <c r="G9" s="60">
        <f>100*'CÁLCULOS PESTAL-DOFA POR SG'!Q41</f>
        <v>40</v>
      </c>
      <c r="H9" s="61">
        <f>100*'CÁLCULOS PESTAL-DOFA POR SG'!V41</f>
        <v>44.999999999999993</v>
      </c>
      <c r="I9" s="56"/>
      <c r="J9" s="71">
        <f t="shared" si="0"/>
        <v>1484.9999999999995</v>
      </c>
      <c r="K9" s="71">
        <f t="shared" si="1"/>
        <v>1319.9999999999998</v>
      </c>
      <c r="L9" s="71">
        <f t="shared" si="2"/>
        <v>2024.9999999999993</v>
      </c>
      <c r="M9" s="71">
        <f t="shared" si="3"/>
        <v>1799.9999999999998</v>
      </c>
      <c r="N9" s="10"/>
      <c r="R9" s="51" t="s">
        <v>46</v>
      </c>
      <c r="S9" s="42" t="s">
        <v>53</v>
      </c>
    </row>
    <row r="10" spans="3:19" ht="36" customHeight="1" x14ac:dyDescent="0.35">
      <c r="C10" s="54" t="s">
        <v>5</v>
      </c>
      <c r="D10" s="56"/>
      <c r="E10" s="59">
        <f>100*'CÁLCULOS PESTAL-DOFA POR SG'!G53</f>
        <v>0</v>
      </c>
      <c r="F10" s="60">
        <f>100*'CÁLCULOS PESTAL-DOFA POR SG'!L53</f>
        <v>0</v>
      </c>
      <c r="G10" s="60">
        <f>100*'CÁLCULOS PESTAL-DOFA POR SG'!Q53</f>
        <v>0</v>
      </c>
      <c r="H10" s="61">
        <f>100*'CÁLCULOS PESTAL-DOFA POR SG'!V53</f>
        <v>0</v>
      </c>
      <c r="I10" s="56"/>
      <c r="J10" s="71">
        <f t="shared" si="0"/>
        <v>0</v>
      </c>
      <c r="K10" s="71">
        <f>E10*G10</f>
        <v>0</v>
      </c>
      <c r="L10" s="71">
        <f t="shared" si="2"/>
        <v>0</v>
      </c>
      <c r="M10" s="71">
        <f t="shared" si="3"/>
        <v>0</v>
      </c>
      <c r="N10" s="10"/>
      <c r="R10" s="51" t="s">
        <v>51</v>
      </c>
      <c r="S10" s="42" t="s">
        <v>54</v>
      </c>
    </row>
    <row r="11" spans="3:19" ht="36" customHeight="1" thickBot="1" x14ac:dyDescent="0.4">
      <c r="C11" s="55" t="s">
        <v>13</v>
      </c>
      <c r="D11" s="56"/>
      <c r="E11" s="62">
        <f>100*'CÁLCULOS PESTAL-DOFA POR SG'!G65</f>
        <v>30</v>
      </c>
      <c r="F11" s="63">
        <f>100*'CÁLCULOS PESTAL-DOFA POR SG'!L65</f>
        <v>60</v>
      </c>
      <c r="G11" s="63">
        <f>100*'CÁLCULOS PESTAL-DOFA POR SG'!Q65</f>
        <v>60</v>
      </c>
      <c r="H11" s="64">
        <f>100*'CÁLCULOS PESTAL-DOFA POR SG'!V65</f>
        <v>0</v>
      </c>
      <c r="I11" s="56"/>
      <c r="J11" s="71">
        <f t="shared" si="0"/>
        <v>1800</v>
      </c>
      <c r="K11" s="71">
        <f>E11*G11</f>
        <v>1800</v>
      </c>
      <c r="L11" s="71">
        <f t="shared" si="2"/>
        <v>0</v>
      </c>
      <c r="M11" s="71">
        <f t="shared" si="3"/>
        <v>0</v>
      </c>
      <c r="N11" s="10"/>
    </row>
    <row r="12" spans="3:19" ht="36" customHeight="1" x14ac:dyDescent="0.35">
      <c r="E12" s="58"/>
      <c r="F12" s="58"/>
      <c r="G12" s="58"/>
      <c r="H12" s="58"/>
      <c r="J12" s="58"/>
      <c r="K12" s="58"/>
      <c r="L12" s="58"/>
      <c r="M12" s="58"/>
    </row>
    <row r="13" spans="3:19" ht="36" customHeight="1" x14ac:dyDescent="0.35"/>
    <row r="14" spans="3:19" ht="36" customHeight="1" x14ac:dyDescent="0.35"/>
    <row r="15" spans="3:19" s="72" customFormat="1" ht="78" customHeight="1" x14ac:dyDescent="0.25">
      <c r="E15" s="74" t="s">
        <v>59</v>
      </c>
      <c r="F15" s="74" t="s">
        <v>60</v>
      </c>
      <c r="G15" s="74" t="s">
        <v>61</v>
      </c>
      <c r="H15" s="74" t="s">
        <v>62</v>
      </c>
      <c r="I15" s="73"/>
      <c r="J15" s="76" t="s">
        <v>70</v>
      </c>
      <c r="K15" s="76" t="s">
        <v>72</v>
      </c>
      <c r="L15" s="76" t="s">
        <v>73</v>
      </c>
      <c r="M15" s="76" t="s">
        <v>74</v>
      </c>
      <c r="O15" s="43"/>
      <c r="P15" s="78" t="s">
        <v>67</v>
      </c>
    </row>
    <row r="16" spans="3:19" s="72" customFormat="1" ht="78" customHeight="1" x14ac:dyDescent="0.25">
      <c r="E16" s="75" t="s">
        <v>63</v>
      </c>
      <c r="F16" s="75" t="s">
        <v>64</v>
      </c>
      <c r="G16" s="75" t="s">
        <v>65</v>
      </c>
      <c r="H16" s="75" t="s">
        <v>66</v>
      </c>
      <c r="I16" s="73"/>
      <c r="J16" s="77" t="s">
        <v>71</v>
      </c>
      <c r="K16" s="77" t="s">
        <v>75</v>
      </c>
      <c r="L16" s="77" t="s">
        <v>76</v>
      </c>
      <c r="M16" s="77" t="s">
        <v>77</v>
      </c>
      <c r="O16" s="43"/>
      <c r="P16" s="79" t="s">
        <v>68</v>
      </c>
    </row>
    <row r="17" ht="36" customHeight="1" x14ac:dyDescent="0.35"/>
    <row r="18" ht="36" hidden="1" customHeight="1" x14ac:dyDescent="0.35"/>
    <row r="19" ht="36" hidden="1" customHeight="1" x14ac:dyDescent="0.35"/>
    <row r="20" ht="36" hidden="1" customHeight="1" x14ac:dyDescent="0.35"/>
    <row r="21" ht="36" hidden="1" customHeight="1" x14ac:dyDescent="0.35"/>
    <row r="22" ht="36" hidden="1" customHeight="1" x14ac:dyDescent="0.35"/>
    <row r="23" ht="36" hidden="1" customHeight="1" x14ac:dyDescent="0.35"/>
    <row r="24" ht="36" hidden="1" customHeight="1" x14ac:dyDescent="0.35"/>
    <row r="25" ht="36" hidden="1" customHeight="1" x14ac:dyDescent="0.35"/>
    <row r="26" ht="36" hidden="1" customHeight="1" x14ac:dyDescent="0.35"/>
    <row r="27" ht="36" hidden="1" customHeight="1" x14ac:dyDescent="0.35"/>
    <row r="28" ht="36" hidden="1" customHeight="1" x14ac:dyDescent="0.35"/>
    <row r="29" ht="36" hidden="1" customHeight="1" x14ac:dyDescent="0.35"/>
    <row r="30" ht="36" hidden="1" customHeight="1" x14ac:dyDescent="0.35"/>
    <row r="31" ht="36" hidden="1" customHeight="1" x14ac:dyDescent="0.35"/>
    <row r="32" ht="36" hidden="1" customHeight="1" x14ac:dyDescent="0.35"/>
    <row r="33" ht="36" hidden="1" customHeight="1" x14ac:dyDescent="0.35"/>
    <row r="34" ht="36" hidden="1" customHeight="1" x14ac:dyDescent="0.35"/>
    <row r="35" ht="36" hidden="1" customHeight="1" x14ac:dyDescent="0.35"/>
  </sheetData>
  <mergeCells count="2">
    <mergeCell ref="F3:M3"/>
    <mergeCell ref="E2:M2"/>
  </mergeCells>
  <conditionalFormatting sqref="E6:E11 H6:H1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G1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:J11">
    <cfRule type="expression" dxfId="3" priority="6">
      <formula>F6&lt;=E6</formula>
    </cfRule>
  </conditionalFormatting>
  <conditionalFormatting sqref="K6:K11">
    <cfRule type="expression" dxfId="2" priority="5">
      <formula>G6&lt;=E6</formula>
    </cfRule>
  </conditionalFormatting>
  <conditionalFormatting sqref="L6:L11">
    <cfRule type="expression" dxfId="1" priority="4">
      <formula>F6&lt;=H6</formula>
    </cfRule>
  </conditionalFormatting>
  <conditionalFormatting sqref="M6:M11">
    <cfRule type="expression" dxfId="0" priority="3">
      <formula>M6&lt;=L6</formula>
    </cfRule>
  </conditionalFormatting>
  <conditionalFormatting sqref="G6:G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1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1">
    <dataValidation type="list" allowBlank="1" showInputMessage="1" showErrorMessage="1" sqref="E3" xr:uid="{00000000-0002-0000-0400-000000000000}">
      <formula1>SISTEMA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E2439-89FC-4828-ABA5-45AE358EAACC}">
  <dimension ref="B3:I22"/>
  <sheetViews>
    <sheetView topLeftCell="A16" workbookViewId="0">
      <selection activeCell="C25" sqref="C25"/>
    </sheetView>
  </sheetViews>
  <sheetFormatPr baseColWidth="10" defaultRowHeight="15" x14ac:dyDescent="0.25"/>
  <cols>
    <col min="2" max="2" width="42.7109375" customWidth="1"/>
    <col min="3" max="3" width="58.42578125" customWidth="1"/>
    <col min="4" max="4" width="6.28515625" customWidth="1"/>
    <col min="5" max="5" width="46.28515625" customWidth="1"/>
    <col min="6" max="6" width="46.7109375" customWidth="1"/>
    <col min="8" max="8" width="55.28515625" customWidth="1"/>
    <col min="9" max="9" width="34.28515625" customWidth="1"/>
  </cols>
  <sheetData>
    <row r="3" spans="2:9" ht="15.75" thickBot="1" x14ac:dyDescent="0.3">
      <c r="B3" s="180" t="s">
        <v>129</v>
      </c>
      <c r="C3" s="181" t="s">
        <v>141</v>
      </c>
      <c r="E3" s="180" t="s">
        <v>132</v>
      </c>
      <c r="F3" s="180" t="s">
        <v>143</v>
      </c>
      <c r="H3" s="180" t="s">
        <v>157</v>
      </c>
      <c r="I3" s="180" t="s">
        <v>143</v>
      </c>
    </row>
    <row r="4" spans="2:9" ht="90" x14ac:dyDescent="0.25">
      <c r="B4" s="155" t="s">
        <v>86</v>
      </c>
      <c r="C4" s="184" t="s">
        <v>142</v>
      </c>
      <c r="E4" s="164" t="s">
        <v>131</v>
      </c>
      <c r="F4" s="179" t="s">
        <v>133</v>
      </c>
      <c r="H4" s="187" t="s">
        <v>117</v>
      </c>
      <c r="I4" s="182" t="s">
        <v>158</v>
      </c>
    </row>
    <row r="5" spans="2:9" ht="45" x14ac:dyDescent="0.25">
      <c r="B5" s="99" t="s">
        <v>87</v>
      </c>
      <c r="C5" s="257" t="s">
        <v>147</v>
      </c>
      <c r="E5" s="177" t="s">
        <v>104</v>
      </c>
      <c r="F5" s="182" t="s">
        <v>144</v>
      </c>
    </row>
    <row r="6" spans="2:9" ht="30" x14ac:dyDescent="0.25">
      <c r="B6" s="99" t="s">
        <v>88</v>
      </c>
      <c r="C6" s="258"/>
      <c r="E6" s="166"/>
    </row>
    <row r="7" spans="2:9" ht="30" x14ac:dyDescent="0.25">
      <c r="B7" s="99" t="s">
        <v>89</v>
      </c>
      <c r="C7" s="258"/>
      <c r="E7" s="183" t="s">
        <v>134</v>
      </c>
      <c r="F7" s="181" t="s">
        <v>143</v>
      </c>
    </row>
    <row r="8" spans="2:9" ht="45" x14ac:dyDescent="0.25">
      <c r="B8" s="99" t="s">
        <v>90</v>
      </c>
      <c r="C8" s="258"/>
      <c r="E8" s="177" t="s">
        <v>98</v>
      </c>
      <c r="F8" s="182" t="s">
        <v>145</v>
      </c>
    </row>
    <row r="9" spans="2:9" ht="45" x14ac:dyDescent="0.25">
      <c r="B9" s="99" t="s">
        <v>91</v>
      </c>
      <c r="C9" s="258"/>
      <c r="E9" s="177" t="s">
        <v>99</v>
      </c>
      <c r="F9" s="182" t="s">
        <v>146</v>
      </c>
    </row>
    <row r="11" spans="2:9" x14ac:dyDescent="0.25">
      <c r="B11" s="180" t="s">
        <v>130</v>
      </c>
      <c r="C11" s="181" t="s">
        <v>143</v>
      </c>
      <c r="E11" s="180" t="s">
        <v>136</v>
      </c>
      <c r="F11" s="181" t="s">
        <v>143</v>
      </c>
    </row>
    <row r="12" spans="2:9" ht="60" x14ac:dyDescent="0.25">
      <c r="B12" s="99" t="s">
        <v>95</v>
      </c>
      <c r="C12" s="182" t="s">
        <v>148</v>
      </c>
      <c r="E12" s="176" t="s">
        <v>106</v>
      </c>
      <c r="F12" s="179" t="s">
        <v>135</v>
      </c>
    </row>
    <row r="13" spans="2:9" ht="36.75" customHeight="1" x14ac:dyDescent="0.25">
      <c r="B13" s="99" t="s">
        <v>96</v>
      </c>
      <c r="C13" s="185" t="s">
        <v>149</v>
      </c>
      <c r="E13" s="177" t="s">
        <v>122</v>
      </c>
      <c r="F13" s="182" t="s">
        <v>151</v>
      </c>
    </row>
    <row r="14" spans="2:9" ht="30" x14ac:dyDescent="0.25">
      <c r="B14" s="129" t="s">
        <v>97</v>
      </c>
      <c r="C14" s="186" t="s">
        <v>150</v>
      </c>
      <c r="E14" s="176" t="s">
        <v>118</v>
      </c>
      <c r="F14" s="182" t="s">
        <v>152</v>
      </c>
    </row>
    <row r="15" spans="2:9" ht="92.25" customHeight="1" x14ac:dyDescent="0.25">
      <c r="E15" s="177" t="s">
        <v>137</v>
      </c>
      <c r="F15" s="182" t="s">
        <v>153</v>
      </c>
    </row>
    <row r="17" spans="2:6" x14ac:dyDescent="0.25">
      <c r="E17" s="180" t="s">
        <v>138</v>
      </c>
      <c r="F17" s="181" t="s">
        <v>143</v>
      </c>
    </row>
    <row r="18" spans="2:6" ht="131.25" x14ac:dyDescent="0.25">
      <c r="E18" s="178" t="s">
        <v>139</v>
      </c>
      <c r="F18" s="188" t="s">
        <v>159</v>
      </c>
    </row>
    <row r="19" spans="2:6" ht="75" x14ac:dyDescent="0.25">
      <c r="E19" s="178" t="s">
        <v>140</v>
      </c>
      <c r="F19" s="182" t="s">
        <v>154</v>
      </c>
    </row>
    <row r="20" spans="2:6" x14ac:dyDescent="0.25">
      <c r="D20" s="101"/>
    </row>
    <row r="21" spans="2:6" x14ac:dyDescent="0.25">
      <c r="D21" s="101"/>
    </row>
    <row r="22" spans="2:6" x14ac:dyDescent="0.25">
      <c r="B22" s="259" t="s">
        <v>161</v>
      </c>
      <c r="D22" s="101"/>
    </row>
  </sheetData>
  <protectedRanges>
    <protectedRange sqref="B12:B14" name="Rango1_2"/>
    <protectedRange sqref="E4:E6" name="Rango2"/>
    <protectedRange sqref="E8:E9" name="Rango2_1"/>
    <protectedRange sqref="E12:E16" name="Rango3"/>
    <protectedRange sqref="E18:E19" name="Rango3_1"/>
    <protectedRange sqref="H4" name="Rango4"/>
  </protectedRanges>
  <mergeCells count="1">
    <mergeCell ref="C5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29</vt:i4>
      </vt:variant>
    </vt:vector>
  </HeadingPairs>
  <TitlesOfParts>
    <vt:vector size="35" baseType="lpstr">
      <vt:lpstr>LISTAS DE SISTEMAS</vt:lpstr>
      <vt:lpstr>PONDERACIÓN PESTAL POR SG</vt:lpstr>
      <vt:lpstr>CRITERIOS PESTAL vs DOFA</vt:lpstr>
      <vt:lpstr>CÁLCULOS PESTAL-DOFA POR SG</vt:lpstr>
      <vt:lpstr>EVALUACIÓN - SEMÁFORO</vt:lpstr>
      <vt:lpstr>ACCIONES</vt:lpstr>
      <vt:lpstr>ABREVIATURA</vt:lpstr>
      <vt:lpstr>AMENAZAA</vt:lpstr>
      <vt:lpstr>AMENAZAE</vt:lpstr>
      <vt:lpstr>AMENAZAL</vt:lpstr>
      <vt:lpstr>AMENAZAP</vt:lpstr>
      <vt:lpstr>AMENAZAS</vt:lpstr>
      <vt:lpstr>AMENAZAT</vt:lpstr>
      <vt:lpstr>DEBILIDADA</vt:lpstr>
      <vt:lpstr>DEBILIDADE</vt:lpstr>
      <vt:lpstr>DEBILIDADL</vt:lpstr>
      <vt:lpstr>DEBILIDADP</vt:lpstr>
      <vt:lpstr>DEBILIDADS</vt:lpstr>
      <vt:lpstr>DEBILIDADT</vt:lpstr>
      <vt:lpstr>FORTALEZAA</vt:lpstr>
      <vt:lpstr>FORTALEZAE</vt:lpstr>
      <vt:lpstr>FORTALEZAL</vt:lpstr>
      <vt:lpstr>FORTALEZAP</vt:lpstr>
      <vt:lpstr>FORTALEZAS</vt:lpstr>
      <vt:lpstr>FORTALEZAT</vt:lpstr>
      <vt:lpstr>OPORTUNIDADA</vt:lpstr>
      <vt:lpstr>OPORTUNIDADE</vt:lpstr>
      <vt:lpstr>OPORTUNIDADL</vt:lpstr>
      <vt:lpstr>OPORTUNIDADP</vt:lpstr>
      <vt:lpstr>OPORTUNIDADS</vt:lpstr>
      <vt:lpstr>OPORTUNIDADT</vt:lpstr>
      <vt:lpstr>PESTAL</vt:lpstr>
      <vt:lpstr>SIGLA</vt:lpstr>
      <vt:lpstr>SISTEMA</vt:lpstr>
      <vt:lpstr>SISTEMAS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</dc:creator>
  <cp:lastModifiedBy>Gloria</cp:lastModifiedBy>
  <dcterms:created xsi:type="dcterms:W3CDTF">2017-10-02T01:04:21Z</dcterms:created>
  <dcterms:modified xsi:type="dcterms:W3CDTF">2022-09-25T23:16:49Z</dcterms:modified>
</cp:coreProperties>
</file>