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13_ncr:1_{BC1D72F0-B7EA-4542-8BA2-0C90DEC469B2}" xr6:coauthVersionLast="44" xr6:coauthVersionMax="44" xr10:uidLastSave="{00000000-0000-0000-0000-000000000000}"/>
  <bookViews>
    <workbookView xWindow="-120" yWindow="-120" windowWidth="20730" windowHeight="11160" xr2:uid="{00000000-000D-0000-FFFF-FFFF00000000}"/>
  </bookViews>
  <sheets>
    <sheet name="RIESGOS  2019" sheetId="2" r:id="rId1"/>
    <sheet name="RIESGOS 2018" sheetId="3" r:id="rId2"/>
    <sheet name="Estadisticas- Análisis" sheetId="4"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83" i="4" l="1"/>
  <c r="N185" i="4" s="1"/>
  <c r="N184" i="4"/>
  <c r="M26" i="2" l="1"/>
  <c r="F7" i="2"/>
  <c r="J26" i="2"/>
  <c r="H26" i="2"/>
  <c r="F26" i="2"/>
  <c r="K113" i="2" l="1"/>
  <c r="J95" i="4"/>
  <c r="E93" i="4"/>
  <c r="M3" i="2" l="1"/>
  <c r="J3" i="2"/>
  <c r="J5" i="2"/>
  <c r="H3" i="2"/>
  <c r="H5" i="2"/>
  <c r="F3" i="2"/>
  <c r="L182" i="4" l="1"/>
  <c r="K182" i="4"/>
  <c r="J182" i="4"/>
  <c r="I182" i="4"/>
  <c r="H182" i="4"/>
  <c r="G182" i="4"/>
  <c r="F182" i="4"/>
  <c r="E182" i="4"/>
  <c r="M181" i="4"/>
  <c r="M180" i="4"/>
  <c r="M179" i="4"/>
  <c r="M178" i="4"/>
  <c r="M177" i="4"/>
  <c r="M176" i="4"/>
  <c r="M175" i="4"/>
  <c r="M174" i="4"/>
  <c r="M173" i="4"/>
  <c r="M172" i="4"/>
  <c r="M171" i="4"/>
  <c r="M170" i="4"/>
  <c r="M169" i="4"/>
  <c r="M168" i="4"/>
  <c r="M167" i="4"/>
  <c r="M166" i="4"/>
  <c r="M165" i="4"/>
  <c r="M164" i="4"/>
  <c r="M162" i="4"/>
  <c r="M161" i="4"/>
  <c r="M160" i="4"/>
  <c r="M159" i="4"/>
  <c r="M158" i="4"/>
  <c r="M157" i="4"/>
  <c r="M156" i="4"/>
  <c r="M155" i="4"/>
  <c r="M153" i="4"/>
  <c r="M183" i="4" s="1"/>
  <c r="M106" i="4"/>
  <c r="E142" i="4"/>
  <c r="F142" i="4"/>
  <c r="L142" i="4"/>
  <c r="K142" i="4"/>
  <c r="J142" i="4"/>
  <c r="I142" i="4"/>
  <c r="H142" i="4"/>
  <c r="G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1" i="4"/>
  <c r="M110" i="4"/>
  <c r="M109" i="4"/>
  <c r="M108" i="4"/>
  <c r="J94" i="4"/>
  <c r="J93" i="4"/>
  <c r="E95" i="4"/>
  <c r="E94" i="4"/>
  <c r="D117" i="2"/>
  <c r="H79" i="2"/>
  <c r="E88" i="4"/>
  <c r="E87" i="4"/>
  <c r="E86" i="4"/>
  <c r="E85" i="4"/>
  <c r="J88" i="4"/>
  <c r="J87" i="4"/>
  <c r="J86" i="4"/>
  <c r="J85" i="4"/>
  <c r="I54" i="4"/>
  <c r="D113" i="2"/>
  <c r="I56" i="4"/>
  <c r="E56" i="4"/>
  <c r="I55" i="4"/>
  <c r="I57" i="4" s="1"/>
  <c r="E55" i="4"/>
  <c r="E54" i="4"/>
  <c r="I113" i="2" l="1"/>
  <c r="G113" i="2"/>
  <c r="M185" i="4"/>
  <c r="M184" i="4"/>
  <c r="M143" i="4"/>
  <c r="M145" i="4"/>
  <c r="M144" i="4"/>
  <c r="J96" i="4"/>
  <c r="J97" i="4" s="1"/>
  <c r="E96" i="4"/>
  <c r="E97" i="4" s="1"/>
  <c r="E57" i="4"/>
  <c r="J89" i="4"/>
  <c r="F80" i="4" s="1"/>
  <c r="E89" i="4"/>
  <c r="F79" i="4" s="1"/>
  <c r="E98" i="4" l="1"/>
  <c r="M186" i="4"/>
  <c r="J99" i="4"/>
  <c r="J98" i="4"/>
  <c r="E99" i="4"/>
  <c r="M146" i="4"/>
  <c r="C43" i="3" l="1"/>
  <c r="F66" i="4" s="1"/>
  <c r="C42" i="3"/>
  <c r="C41" i="3"/>
  <c r="C44" i="3" l="1"/>
  <c r="F71" i="4" s="1"/>
  <c r="C45" i="3"/>
  <c r="F72" i="4" s="1"/>
  <c r="F76" i="4"/>
  <c r="F77" i="4"/>
  <c r="F65" i="4"/>
  <c r="F78" i="4" s="1"/>
  <c r="G71" i="4"/>
  <c r="G72" i="4"/>
  <c r="M40" i="2"/>
  <c r="F40" i="2"/>
  <c r="H40" i="2"/>
  <c r="J40" i="2"/>
  <c r="F73" i="4" l="1"/>
  <c r="G73" i="4"/>
  <c r="F75" i="4"/>
  <c r="F74" i="4"/>
  <c r="H7" i="2"/>
  <c r="D124" i="2" l="1"/>
  <c r="D123" i="2"/>
  <c r="D125" i="2"/>
  <c r="D119" i="2"/>
  <c r="D118" i="2"/>
  <c r="M108" i="2"/>
  <c r="F108" i="2"/>
  <c r="M106" i="2"/>
  <c r="F106" i="2"/>
  <c r="M104" i="2"/>
  <c r="F75" i="2"/>
  <c r="F104" i="2"/>
  <c r="M95" i="2"/>
  <c r="F95" i="2"/>
  <c r="M92" i="2"/>
  <c r="F92" i="2"/>
  <c r="M88" i="2"/>
  <c r="F88" i="2"/>
  <c r="M82" i="2"/>
  <c r="F82" i="2"/>
  <c r="M79" i="2"/>
  <c r="F79" i="2"/>
  <c r="M76" i="2"/>
  <c r="F76" i="2"/>
  <c r="M75" i="2"/>
  <c r="M72" i="2"/>
  <c r="F72" i="2"/>
  <c r="M70" i="2"/>
  <c r="F70" i="2"/>
  <c r="M68" i="2"/>
  <c r="F68" i="2"/>
  <c r="M59" i="2"/>
  <c r="F59" i="2"/>
  <c r="M53" i="2"/>
  <c r="F53" i="2"/>
  <c r="M50" i="2"/>
  <c r="F50" i="2"/>
  <c r="M45" i="2"/>
  <c r="F45" i="2"/>
  <c r="M44" i="2"/>
  <c r="M39" i="2"/>
  <c r="F44" i="2"/>
  <c r="F39" i="2"/>
  <c r="M28" i="2"/>
  <c r="F28" i="2"/>
  <c r="M23" i="2"/>
  <c r="F23" i="2"/>
  <c r="M22" i="2"/>
  <c r="F22" i="2"/>
  <c r="M20" i="2"/>
  <c r="F20" i="2"/>
  <c r="M19" i="2"/>
  <c r="F19" i="2"/>
  <c r="M12" i="2"/>
  <c r="F12" i="2"/>
  <c r="F113" i="2" s="1"/>
  <c r="M7" i="2"/>
  <c r="M113" i="2" s="1"/>
  <c r="D120" i="2" l="1"/>
  <c r="G65" i="4" s="1"/>
  <c r="G74" i="4" s="1"/>
  <c r="D126" i="2"/>
  <c r="G66" i="4" s="1"/>
  <c r="J109" i="2"/>
  <c r="J108" i="2"/>
  <c r="J111" i="2"/>
  <c r="H108" i="2"/>
  <c r="H109" i="2"/>
  <c r="H111" i="2"/>
  <c r="J107" i="2"/>
  <c r="H107" i="2"/>
  <c r="J101" i="2"/>
  <c r="J104" i="2"/>
  <c r="H101" i="2"/>
  <c r="H104" i="2"/>
  <c r="J98" i="2"/>
  <c r="H98" i="2"/>
  <c r="G78" i="4" l="1"/>
  <c r="G75" i="4"/>
  <c r="G76" i="4"/>
  <c r="G77" i="4"/>
  <c r="J93" i="2"/>
  <c r="J94" i="2"/>
  <c r="H93" i="2"/>
  <c r="H94" i="2"/>
  <c r="J89" i="2" l="1"/>
  <c r="J91" i="2"/>
  <c r="H89" i="2"/>
  <c r="H91" i="2"/>
  <c r="H85" i="2" l="1"/>
  <c r="J85" i="2"/>
  <c r="J87" i="2" l="1"/>
  <c r="H87" i="2"/>
  <c r="J80" i="2" l="1"/>
  <c r="J81" i="2"/>
  <c r="H80" i="2"/>
  <c r="H81" i="2"/>
  <c r="J78" i="2"/>
  <c r="H78" i="2"/>
  <c r="J70" i="2"/>
  <c r="H70" i="2"/>
  <c r="J69" i="2" l="1"/>
  <c r="H69" i="2"/>
  <c r="J60" i="2" l="1"/>
  <c r="J61" i="2"/>
  <c r="J62" i="2"/>
  <c r="J63" i="2"/>
  <c r="J65" i="2"/>
  <c r="H62" i="2"/>
  <c r="H63" i="2"/>
  <c r="H65" i="2"/>
  <c r="H60" i="2"/>
  <c r="H61" i="2"/>
  <c r="J47" i="2" l="1"/>
  <c r="H47" i="2"/>
  <c r="J29" i="2" l="1"/>
  <c r="J33" i="2"/>
  <c r="J36" i="2"/>
  <c r="H29" i="2"/>
  <c r="H33" i="2"/>
  <c r="H36" i="2"/>
  <c r="J24" i="2" l="1"/>
  <c r="H24" i="2"/>
  <c r="J9" i="2" l="1"/>
  <c r="H9" i="2"/>
  <c r="H19" i="2" l="1"/>
  <c r="J19" i="2"/>
  <c r="J13" i="2"/>
  <c r="J15" i="2"/>
  <c r="J17" i="2"/>
  <c r="H13" i="2"/>
  <c r="H15" i="2"/>
  <c r="H17" i="2"/>
  <c r="H12" i="2"/>
  <c r="J12" i="2"/>
  <c r="J20" i="2"/>
  <c r="J23" i="2"/>
  <c r="J28" i="2"/>
  <c r="J45" i="2"/>
  <c r="J50" i="2"/>
  <c r="J53" i="2"/>
  <c r="J59" i="2"/>
  <c r="J68" i="2"/>
  <c r="J72" i="2"/>
  <c r="J76" i="2"/>
  <c r="J79" i="2"/>
  <c r="J82" i="2"/>
  <c r="J88" i="2"/>
  <c r="J92" i="2"/>
  <c r="J95" i="2"/>
  <c r="J105" i="2"/>
  <c r="J106" i="2"/>
  <c r="J112" i="2"/>
  <c r="H20" i="2"/>
  <c r="H23" i="2"/>
  <c r="H28" i="2"/>
  <c r="H45" i="2"/>
  <c r="H50" i="2"/>
  <c r="H53" i="2"/>
  <c r="H59" i="2"/>
  <c r="H68" i="2"/>
  <c r="H72" i="2"/>
  <c r="H76" i="2"/>
  <c r="H82" i="2"/>
  <c r="H88" i="2"/>
  <c r="H92" i="2"/>
  <c r="H95" i="2"/>
  <c r="H105" i="2"/>
  <c r="H106" i="2"/>
  <c r="H112" i="2"/>
  <c r="J7" i="2"/>
  <c r="F87" i="4" l="1"/>
  <c r="F88" i="4"/>
  <c r="F85" i="4"/>
  <c r="F86" i="4"/>
  <c r="K86" i="4"/>
  <c r="K85" i="4"/>
  <c r="K87" i="4"/>
  <c r="K88" i="4"/>
  <c r="F89" i="4" l="1"/>
  <c r="G79" i="4" s="1"/>
  <c r="K89" i="4"/>
  <c r="G8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M104" authorId="0" shapeId="0" xr:uid="{00000000-0006-0000-0300-000001000000}">
      <text>
        <r>
          <rPr>
            <sz val="9"/>
            <color indexed="81"/>
            <rFont val="Tahoma"/>
            <family val="2"/>
          </rPr>
          <t>Los riesgos inaceptables para la Universidad Nacional son aquellos en un nivel de aceptabilidad  moderado, alto o extremo. 
Este campo es un estimativo, ya que puede ocurrir que el proceso apenas este diseñando  el control, o que no se encuentre reportado en el SoftExpert donde fue extraída la información.
Para que los controles puedan aportar en la gestión de riesgos inaceptables, estos deben de tener un diseño que permita reducir en 1 o 2 niveles la probabilidad del riesgo.</t>
        </r>
      </text>
    </comment>
    <comment ref="M151" authorId="0" shapeId="0" xr:uid="{00000000-0006-0000-0300-000002000000}">
      <text>
        <r>
          <rPr>
            <sz val="9"/>
            <color indexed="81"/>
            <rFont val="Tahoma"/>
            <family val="2"/>
          </rPr>
          <t>Los riesgos inaceptables para la Universidad Nacional son aquellos en un nivel de aceptabilidad  moderado, alto o extremo. 
Este campo es un estimativo, ya que puede ocurrir que el proceso apenas este diseñando  el control, o que no se encuentre reportado en los archivos Access donde fue extraída la información</t>
        </r>
      </text>
    </comment>
  </commentList>
</comments>
</file>

<file path=xl/sharedStrings.xml><?xml version="1.0" encoding="utf-8"?>
<sst xmlns="http://schemas.openxmlformats.org/spreadsheetml/2006/main" count="981" uniqueCount="490">
  <si>
    <t>DIRECCIONAMIENTO ESTRATÉGICO INSTITUCIONAL</t>
  </si>
  <si>
    <t>AGENCIAR LAS RELACIONES INTERINSTITUCIONALES</t>
  </si>
  <si>
    <t>DIVULGACIÓN DE INFORMACIÓN GENERAL</t>
  </si>
  <si>
    <t>DIVULGACIÓN PRODUCCIÓN ACADÉMICA</t>
  </si>
  <si>
    <t>DIVULGACIÓN CULTURAL</t>
  </si>
  <si>
    <t>DIVULGACIÓN DE INFORMACIÓN OFICIAL UNIVERSITARIA</t>
  </si>
  <si>
    <t>GESTIÓN DE LA INVESTIGACIÓN Y CREACIÓN ARTÍSTICA</t>
  </si>
  <si>
    <t>GESTIÓN DE PROGRAMAS CURRICULARES</t>
  </si>
  <si>
    <t>ADMISIONES</t>
  </si>
  <si>
    <t>REGISTRO Y MATRICULA</t>
  </si>
  <si>
    <t>GESTIÓN DE LA ACTIVIDAD ACADÉMICA</t>
  </si>
  <si>
    <t>APOYO A LA INNOVACIÓN ACADÉMICA</t>
  </si>
  <si>
    <t>GESTIÓN DE LA EXTENSIÓN</t>
  </si>
  <si>
    <t>GESTIÓN DE EGRESADOS</t>
  </si>
  <si>
    <t>BIENESTAR UNIVERSITARIO</t>
  </si>
  <si>
    <t>GESTIÓN DEL TALENTO HUMANO</t>
  </si>
  <si>
    <t>GESTIÓN DE RECURSOS Y SERVICIOS BIBLIOTECARIOS</t>
  </si>
  <si>
    <t>GESTIÓN DE LABORATORIOS</t>
  </si>
  <si>
    <t>GOBIERNO Y GESTÓN DE SERVICIOS DE TI</t>
  </si>
  <si>
    <t>GESTIÓN DOCUMENTAL</t>
  </si>
  <si>
    <t>GESTIÓN FINANCIERA</t>
  </si>
  <si>
    <t>GESTIÓN ADMINISTRATIVA DE BIENES Y SERVICIOS</t>
  </si>
  <si>
    <t>SERVICIOS GENERALES Y DE APOYO ADMINISTRATIVO</t>
  </si>
  <si>
    <t>GESTIÓN JURÍDICA</t>
  </si>
  <si>
    <t>EVALUACIÓN INDEPENDIENTE</t>
  </si>
  <si>
    <t>CONTROL DISCIPLINARIO</t>
  </si>
  <si>
    <t>MEJORAMIENTO DE LA GESTIÓN</t>
  </si>
  <si>
    <t>SEGURIDAD SOCIAL EN PENSIONES</t>
  </si>
  <si>
    <t>PROCESO</t>
  </si>
  <si>
    <t>S</t>
  </si>
  <si>
    <t>GESTIÓN DE ORDENAMIENTO Y DESARROLLO FÍSICO</t>
  </si>
  <si>
    <t>N</t>
  </si>
  <si>
    <t>CALIFICACIÓN INHERENTE</t>
  </si>
  <si>
    <t>Puntaje</t>
  </si>
  <si>
    <t>Nivel acep</t>
  </si>
  <si>
    <t>CALIFICACIÓN RESIDUAL</t>
  </si>
  <si>
    <t>PLANES GR OM</t>
  </si>
  <si>
    <t>RIESGO</t>
  </si>
  <si>
    <t xml:space="preserve">COD </t>
  </si>
  <si>
    <t>CONTROL</t>
  </si>
  <si>
    <t>MACROPROCESO</t>
  </si>
  <si>
    <t>DIRECCIONAMIENTO ESTRATÉGICO INSTITUCIONAL (001)</t>
  </si>
  <si>
    <t xml:space="preserve">DIRECCIONAMIENTO INSTITUCIONAL(01) </t>
  </si>
  <si>
    <t xml:space="preserve">RELACIONES INTERINSTITUCIONALES (02) </t>
  </si>
  <si>
    <t xml:space="preserve">COMUNICACIÓN (03) </t>
  </si>
  <si>
    <t>DIVULGACIÓN DE INFORMACIÓN GENERAL(001)</t>
  </si>
  <si>
    <t>DIVULGACIÓN PRODUCCIÓN ACADÉMICA (002)</t>
  </si>
  <si>
    <t>DIVULGACIÓN CULTURAL (003)</t>
  </si>
  <si>
    <t>DIVULGACIÓN DE INFORMACIÓN OFICIAL UNIVERSITARIA (004)</t>
  </si>
  <si>
    <t xml:space="preserve">INVESTIGACIÓN Y CREACIÓN ARTÍSTICA (04) </t>
  </si>
  <si>
    <t>GESTIÓN DE LA INVESTIGACIÓN Y CREACIÓN ARTÍSTICA (003)</t>
  </si>
  <si>
    <t xml:space="preserve">FORMACIÓN (05) </t>
  </si>
  <si>
    <t>GESTIÓN DE PROGRAMAS CURRICULARES(001)</t>
  </si>
  <si>
    <t>ADMISIONES(002)</t>
  </si>
  <si>
    <t>REGISTRO Y MATRICULA(003)</t>
  </si>
  <si>
    <t>GESTIÓN DE LA ACTIVIDAD ACADÉMICA(004)</t>
  </si>
  <si>
    <t>APOYO A LA INNOVACIÓN ACADÉMICA(005)</t>
  </si>
  <si>
    <t>EXTENSIÓN, INNOVACIÓN Y PROPIEDAD INTELECTUAL (06)</t>
  </si>
  <si>
    <t>GESTIÓN DE LA EXTENSIÓN (005)</t>
  </si>
  <si>
    <t xml:space="preserve">BIENESTAR UNIVERSITARIO (07) </t>
  </si>
  <si>
    <t>GESTIÓN DE EGRESADOS (007)</t>
  </si>
  <si>
    <t>BIENESTAR UNIVERSITARIO (008)</t>
  </si>
  <si>
    <t xml:space="preserve">GESTIÓN DEL TALENTO HUMANO (08) </t>
  </si>
  <si>
    <t>GESTIÓN DEL TALENTO HUMANO (007)</t>
  </si>
  <si>
    <t>GESTIÓN DE RECURSOS Y SERVICIOS BIBLIOTECARIOS (09)</t>
  </si>
  <si>
    <t>GESTIÓN DE RECURSOS Y SERVICIOS BIBLIOTECARIOS (006)</t>
  </si>
  <si>
    <t>GESTIÓN DE LABORATORIOS (10)</t>
  </si>
  <si>
    <t>GESTIÓN DE LABORATORIOS (004)</t>
  </si>
  <si>
    <t xml:space="preserve">GESTIÓN DE INFORMACIÓN (11) </t>
  </si>
  <si>
    <t>GOBIERNO Y GESTÓN DE SERVICIOS DE TI (001)</t>
  </si>
  <si>
    <t>GESTIÓN DOCUMENTAL (005)</t>
  </si>
  <si>
    <t xml:space="preserve">GESTIÓN FINANCIERA Y ADMINISTRATIVA (12) </t>
  </si>
  <si>
    <t>GESTIÓN DE ORDENAMIENTO Y DESARROLLO FÍSICO(007)</t>
  </si>
  <si>
    <t>GESTIÓN FINANCIERA(010)</t>
  </si>
  <si>
    <t>GESTIÓN ADMINISTRATIVA DE BIENES Y SERVICIOS(011)</t>
  </si>
  <si>
    <t>SERVICIOS GENERALES Y DE APOYO ADMINISTRATIVO(008)</t>
  </si>
  <si>
    <t xml:space="preserve">GESTIÓN JURÍDICA (13) </t>
  </si>
  <si>
    <t>GESTIÓN JURÍDICA (004)</t>
  </si>
  <si>
    <t xml:space="preserve">EVALUACIÓN, MEDICIÓN, CONTROL Y SEGUIMIENTO (14) </t>
  </si>
  <si>
    <t>EVALUACIÓN INDEPENDIENTE (001)</t>
  </si>
  <si>
    <t>CONTROL DISCIPLINARIO (007)</t>
  </si>
  <si>
    <t>MEJORAMIENTO DE LA GESTIÓN (001)</t>
  </si>
  <si>
    <t>SEGURIDAD SOCIAL (16)</t>
  </si>
  <si>
    <t>SEGURIDAD SOCIAL EN PENSIONES (008)</t>
  </si>
  <si>
    <t>OBSERVACIONES</t>
  </si>
  <si>
    <t>RO.02.004.001</t>
  </si>
  <si>
    <t>NO</t>
  </si>
  <si>
    <t>CO.02.004.001</t>
  </si>
  <si>
    <t>CO.02.004.002</t>
  </si>
  <si>
    <t xml:space="preserve">GR.0004 </t>
  </si>
  <si>
    <t>RO.03.001.001</t>
  </si>
  <si>
    <t>RO.03.001.002</t>
  </si>
  <si>
    <t>RO.03.001.003</t>
  </si>
  <si>
    <t>RO.03.001.004</t>
  </si>
  <si>
    <t>CO.03.001.001</t>
  </si>
  <si>
    <t>CO.03.001.002</t>
  </si>
  <si>
    <t>CO.03.001.003</t>
  </si>
  <si>
    <t>CO.03.001.004</t>
  </si>
  <si>
    <t>CO.03.001.005</t>
  </si>
  <si>
    <t>CO.03.001.006</t>
  </si>
  <si>
    <t>CO.03.001.007</t>
  </si>
  <si>
    <t>RO.02.004.002</t>
  </si>
  <si>
    <t>NUEVO</t>
  </si>
  <si>
    <t>CO.02.004.003</t>
  </si>
  <si>
    <t>CO.02.004.004</t>
  </si>
  <si>
    <t>CO.02.004.005</t>
  </si>
  <si>
    <t>RO.03.003.001</t>
  </si>
  <si>
    <t>CO.03.003.001</t>
  </si>
  <si>
    <t>CO.03.003.002</t>
  </si>
  <si>
    <t>RO.04.003.001</t>
  </si>
  <si>
    <t>SI</t>
  </si>
  <si>
    <t>CO.04.003.001</t>
  </si>
  <si>
    <t>RO.04.003.002</t>
  </si>
  <si>
    <t>CO.04.003.002</t>
  </si>
  <si>
    <t>CO.04.003.003</t>
  </si>
  <si>
    <t>RO.03.002.001</t>
  </si>
  <si>
    <t>CO.03.002.001</t>
  </si>
  <si>
    <t>GR.0018 (anterior)
000328 (Vig)
000329 (Vig)</t>
  </si>
  <si>
    <t>CO.05.002.001</t>
  </si>
  <si>
    <t>CO.05.002.002</t>
  </si>
  <si>
    <t>CO.05.002.003</t>
  </si>
  <si>
    <t>CO.05.002.004</t>
  </si>
  <si>
    <t>CO.05.002.005</t>
  </si>
  <si>
    <t>CO.05.002.006</t>
  </si>
  <si>
    <t>CO.05.002.007</t>
  </si>
  <si>
    <t>CO.05.002.008</t>
  </si>
  <si>
    <t>CO.05.002.009</t>
  </si>
  <si>
    <t>CO.05.002.010</t>
  </si>
  <si>
    <t>CO.05.002.011</t>
  </si>
  <si>
    <t>RO.05.002.001</t>
  </si>
  <si>
    <t>RO.05.002.002</t>
  </si>
  <si>
    <t>RO.05.002.003</t>
  </si>
  <si>
    <t>RO.05.002.004</t>
  </si>
  <si>
    <t>RO.06.005.001</t>
  </si>
  <si>
    <t>RO.06.005.002</t>
  </si>
  <si>
    <t>CO.06.005.001</t>
  </si>
  <si>
    <t>CO.06.005.002</t>
  </si>
  <si>
    <t>CO.06.005.003</t>
  </si>
  <si>
    <t>CO.06.005.004</t>
  </si>
  <si>
    <t>CO.06.005.005</t>
  </si>
  <si>
    <t>se hizo plan de mejora</t>
  </si>
  <si>
    <t>RO.07.007.001</t>
  </si>
  <si>
    <t>CO.07.007.001</t>
  </si>
  <si>
    <t>CO.07.007.002</t>
  </si>
  <si>
    <t>CO.07.007.003</t>
  </si>
  <si>
    <t>CO.07.008.001</t>
  </si>
  <si>
    <t>CO.07.008.002</t>
  </si>
  <si>
    <t>CO.07.008.003</t>
  </si>
  <si>
    <t>CO.07.008.004</t>
  </si>
  <si>
    <t>CO.07.008.005</t>
  </si>
  <si>
    <t>RO.07.008.002</t>
  </si>
  <si>
    <t>CO.07.008.006</t>
  </si>
  <si>
    <t>RO.08.007.001</t>
  </si>
  <si>
    <t>RO.08.007.002</t>
  </si>
  <si>
    <t>RO.08.007.003</t>
  </si>
  <si>
    <t>RO.08.007.004</t>
  </si>
  <si>
    <t>RO.08.007.005</t>
  </si>
  <si>
    <t>RO.08.007.006</t>
  </si>
  <si>
    <t>CO.08.007.001</t>
  </si>
  <si>
    <t>CO.08.007.002</t>
  </si>
  <si>
    <t>CO.08.007.003</t>
  </si>
  <si>
    <t>CO.08.007.004</t>
  </si>
  <si>
    <t>CO.08.007.005</t>
  </si>
  <si>
    <t>CO.08.007.006</t>
  </si>
  <si>
    <t>CO.08.007.007</t>
  </si>
  <si>
    <t>CO.08.007.008</t>
  </si>
  <si>
    <t>CO.08.007.009</t>
  </si>
  <si>
    <t xml:space="preserve"> SI000203 </t>
  </si>
  <si>
    <t>SI000204</t>
  </si>
  <si>
    <t>SI000205</t>
  </si>
  <si>
    <t>SI000206</t>
  </si>
  <si>
    <t>SI000207</t>
  </si>
  <si>
    <t>RO.09.006.001</t>
  </si>
  <si>
    <t>RO.09.006.002</t>
  </si>
  <si>
    <t>CO.09.006.001</t>
  </si>
  <si>
    <t>GR.0031</t>
  </si>
  <si>
    <t>RO.10.004.001</t>
  </si>
  <si>
    <t>CO.10.004.001</t>
  </si>
  <si>
    <t>CO.10.004.002</t>
  </si>
  <si>
    <t>RO.11.001.001</t>
  </si>
  <si>
    <t>CO.11.001.001</t>
  </si>
  <si>
    <t>CO.11.001.002</t>
  </si>
  <si>
    <t>CO.11.001.003</t>
  </si>
  <si>
    <t xml:space="preserve">El proceso no reporto riesgos en 2018, según la encuesta de  0015 "Monitoreo y revisión de los riesgos operativos" reportaron que los riesgos y controles se encuentran en proceso de construcción. </t>
  </si>
  <si>
    <t>RO.12.010.001</t>
  </si>
  <si>
    <t>RO.12.010.002</t>
  </si>
  <si>
    <t>CO.12.010.001</t>
  </si>
  <si>
    <t>CO.12.010.002</t>
  </si>
  <si>
    <t>CO.12.010.003</t>
  </si>
  <si>
    <t>RO.12.011.001</t>
  </si>
  <si>
    <t>RO.12.011.002</t>
  </si>
  <si>
    <t>RO.12.011.003</t>
  </si>
  <si>
    <t>CO.12.011.001</t>
  </si>
  <si>
    <t>CO.12.011.002</t>
  </si>
  <si>
    <t>CO.12.011.003</t>
  </si>
  <si>
    <t>RO.12.007.001</t>
  </si>
  <si>
    <t>RO.12.007.002</t>
  </si>
  <si>
    <t>RO.12.007.003</t>
  </si>
  <si>
    <t>CO.12.007.001</t>
  </si>
  <si>
    <t>CO.12.007.002</t>
  </si>
  <si>
    <t>CO.12.007.003</t>
  </si>
  <si>
    <t>CO.12.007.004</t>
  </si>
  <si>
    <t>CO.12.007.005</t>
  </si>
  <si>
    <t>CO.12.007.006</t>
  </si>
  <si>
    <t>RO.12.008.001</t>
  </si>
  <si>
    <t>RO.12.008.002</t>
  </si>
  <si>
    <t>RO.12.008.003</t>
  </si>
  <si>
    <t>CO.12.008.001</t>
  </si>
  <si>
    <t>CO.12.008.002</t>
  </si>
  <si>
    <t>RO.13.004.001</t>
  </si>
  <si>
    <t>RO.13.004.002</t>
  </si>
  <si>
    <t>RO.13.004.003</t>
  </si>
  <si>
    <t>CO.13.004.001</t>
  </si>
  <si>
    <t>CO.13.004.002</t>
  </si>
  <si>
    <t>CO.13.004.003</t>
  </si>
  <si>
    <t>RO.14.001.001</t>
  </si>
  <si>
    <t>CO.14.001.001</t>
  </si>
  <si>
    <t>CO.14.001.002</t>
  </si>
  <si>
    <t>CO.14.001.003</t>
  </si>
  <si>
    <t>RO.14.001.002</t>
  </si>
  <si>
    <t>CO.14.001.004</t>
  </si>
  <si>
    <t>CO.14.001.005</t>
  </si>
  <si>
    <t>CO.14.001.006</t>
  </si>
  <si>
    <t>RO.14.001.003</t>
  </si>
  <si>
    <t>CO.14.001.007</t>
  </si>
  <si>
    <t>CO.14.001.008</t>
  </si>
  <si>
    <t>CO.14.001.009</t>
  </si>
  <si>
    <t xml:space="preserve">GR-0035  </t>
  </si>
  <si>
    <t>GR-0068</t>
  </si>
  <si>
    <t>RO.14.007.001</t>
  </si>
  <si>
    <t>RO.14.007.002</t>
  </si>
  <si>
    <t>GR -0005</t>
  </si>
  <si>
    <t>GR -0006</t>
  </si>
  <si>
    <t>RO.15.001.001</t>
  </si>
  <si>
    <t>RO.15.001.002</t>
  </si>
  <si>
    <t>RO.16.008.001</t>
  </si>
  <si>
    <t>CO.16.008.003</t>
  </si>
  <si>
    <t>CO.16.008.004</t>
  </si>
  <si>
    <t>CO.16.008.002</t>
  </si>
  <si>
    <t>RO.16.008.003</t>
  </si>
  <si>
    <t>RO.16.008.004</t>
  </si>
  <si>
    <t>RO.16.008.005</t>
  </si>
  <si>
    <t>Total Riesgos</t>
  </si>
  <si>
    <t>Modificado</t>
  </si>
  <si>
    <t>Total Control</t>
  </si>
  <si>
    <t xml:space="preserve">DESARROLLO ORGANIZACIONAL (15) </t>
  </si>
  <si>
    <t>TOTALES</t>
  </si>
  <si>
    <t>TOTAL RIESGOS</t>
  </si>
  <si>
    <t>TOTAL CONTROLES</t>
  </si>
  <si>
    <t>Vulnerabilidad Res</t>
  </si>
  <si>
    <t>Resumen de riesgos</t>
  </si>
  <si>
    <t>Riesgos modificados</t>
  </si>
  <si>
    <t>Riesgos no modificados</t>
  </si>
  <si>
    <t>Riesgos nuevos</t>
  </si>
  <si>
    <t>Resumen de controles</t>
  </si>
  <si>
    <t>Controles modificados</t>
  </si>
  <si>
    <t>Controles no modificados</t>
  </si>
  <si>
    <t>Controles nuevos</t>
  </si>
  <si>
    <t xml:space="preserve">Total controles </t>
  </si>
  <si>
    <t>RO.05.004.001</t>
  </si>
  <si>
    <t>CO.05.004.001</t>
  </si>
  <si>
    <t>CO.05.004.002</t>
  </si>
  <si>
    <t>CO.05.004.003</t>
  </si>
  <si>
    <t>GR.0036</t>
  </si>
  <si>
    <t>El proceso reporto novedades en el 2019. Tres riesgos y tres controles fueron creados con base a la documentación recibida. Como el proceso no reporto riesgos en 2018, fue necesario crear un nuevo mapa de riesgos para este proceso con la matriz DOFA, Fichas de escenario de riesgos, soportes de evaluación y demás documentación necesaria.</t>
  </si>
  <si>
    <t>El proceso no reporto novedades en el 2019.</t>
  </si>
  <si>
    <t>El proceso no reporto riesgos en 2018, para 2019 reporto un nuevo riesgo soportado en la ficha de escenario de riesgos( se encuentra incompleta, falta la parte previa al apartado 1), este cuenta con 3 controles ( sin soporte de evaluación), el formato cuenta con un plan de tratamiento que no será tenido en cuenta ya que el riesgo se encuentra en nivel de aceptabilidad Bajo.  Adicionalmente falta la matriz DOFA del proceso.</t>
  </si>
  <si>
    <t>Hay un error en el calculo del valor residual, el ultimo control baja 2 unidades, pero en la ficha de riesgo RO.05.002.004 se diligencio  ERRONEAMENTE.</t>
  </si>
  <si>
    <t>Hay un error en el calculo del valor residual, el ultimo control baja 2 unidades, pero en la ficha de riesgo RO.05.002.003 se diligencio  ERRONEAMENTE.</t>
  </si>
  <si>
    <t>Hay un error en el calculo del valor residual, el ultimo control baja 2 unidades, pero en la ficha de riesgo RO.05.002.002 se diligencio  ERRONEAMENTE.</t>
  </si>
  <si>
    <t>El proceso no reporto riesgos a 2018, para 2019 reporto 4 nuevos riesgos con 11 controles. A las fichas de riesgos falto marcar si el riesgo estaba "materializado" o "posible".</t>
  </si>
  <si>
    <t>El proceso no reporto  novedades en el 2019.</t>
  </si>
  <si>
    <t>A nivel institucional el proceso no reporto riesgos en 2019. 
El plan de tratamiento GR.0004 esta retrasado sin avances en la ejecución.
A nivel sede, Manizales reporto un nuevo riesgo  con 3 controles; no enviaron los soportes de evaluación de controles del nuevo riesgo.</t>
  </si>
  <si>
    <t>PENDIENTE POR ENTREGAR EL 16 de septiembre (No entregaron al 24/09/2019).</t>
  </si>
  <si>
    <t>El proceso reporto novedades en 2019, los riesgos se mantienen igual, solo cambia la evaluación de la eficiencia del control CO.12.008.001.</t>
  </si>
  <si>
    <t>El riesgo  RO.14.001.003 se mantiene sin cambios en su evaluación, solo presentan novedades la evaluación de los controles CO.14.001.007 y CO.14.001.008  sin afectar la evaluación residual del riesgo.</t>
  </si>
  <si>
    <t>RIESGO INHERENTE</t>
  </si>
  <si>
    <t>RIESGO RESIDUAL</t>
  </si>
  <si>
    <t>Riesgo</t>
  </si>
  <si>
    <t>Inherente</t>
  </si>
  <si>
    <t>Punt</t>
  </si>
  <si>
    <t>Residual</t>
  </si>
  <si>
    <t>Pb</t>
  </si>
  <si>
    <t>PA</t>
  </si>
  <si>
    <t>Responsable</t>
  </si>
  <si>
    <t>Fecha</t>
  </si>
  <si>
    <t>RO.02.004.001 - Dilación en la atención de usuarios del proceso</t>
  </si>
  <si>
    <t>Moderado</t>
  </si>
  <si>
    <t>GR.0004 - Garantizar  mediante el sistema de información - SIO, el seguimiento a los procesos de postulación y la correcta actualización de registros</t>
  </si>
  <si>
    <t>glarenassa - Gladys Arenas Salcedo</t>
  </si>
  <si>
    <t>14/01/2019</t>
  </si>
  <si>
    <t>RO.03.001.001 - Política de Comunicación divulgada sin la definición de una estrategia correcta</t>
  </si>
  <si>
    <t>Bajo</t>
  </si>
  <si>
    <t>mlchavezm - Martha Lucia Chaves Munoz</t>
  </si>
  <si>
    <t>RO.03.001.002 - información en medios externos publicada de forma errada afectando el buen nombre de la UNAL</t>
  </si>
  <si>
    <t>RO.03.001.003 - Información institucional divulgada y/o promovida de forma incorrecta o inoportuna</t>
  </si>
  <si>
    <t>15/01/2019</t>
  </si>
  <si>
    <t>RO.03.001.004 - Imagen institucional aplicada de forma incorrecta</t>
  </si>
  <si>
    <t>RO.03.003.001 - Patrimonio Cultural (museos, colecciones y eventos) preservados, conservados y/o divulgados sin la memoria histórica requerida, e información que aporte el valor real de las piezas y obras que lo conforman</t>
  </si>
  <si>
    <t>dircultura - Programacion Cultural UN</t>
  </si>
  <si>
    <t>RO.04.003.001 - Actividades de investigación y creación artística, ejecutadas sin el cumplimiento de los requisitos establecidos en la normatividad vigente</t>
  </si>
  <si>
    <t>GR.0018 - Plan de tratamiento riesgo operativo 2018</t>
  </si>
  <si>
    <t>dnilcalidad_nal - Calidad de la Direccion Nacional de Investigacion y Laboratorios</t>
  </si>
  <si>
    <t>RO.06.005.001 - Políticas, planes y programas desarticulados a la demanda de la sociedad</t>
  </si>
  <si>
    <t>dneipi - Direccion Nacional de Extension innovacion y propiedad intelectual</t>
  </si>
  <si>
    <t>07/02/2019</t>
  </si>
  <si>
    <t>RO.06.005.002 - Proyectos y servicios ejecutados o prestados sin ajuste a los requerimientos normativos, organizativos, económicos , financieros y operativos</t>
  </si>
  <si>
    <t>RO.07.008.001 - Servicios del área de cultura ofertados sin las condiciones de infraestructura adecuadas</t>
  </si>
  <si>
    <t>GR.0022 - Plan de tratamiento al Riesgo "Servicios del área de cultura ofertados sin las condiciones de infraestructura adecuadas" del proceso de Bienestar Universitario</t>
  </si>
  <si>
    <t>dirnalbie_nal - Direccion Nacional de Bienestar</t>
  </si>
  <si>
    <t>08/02/2019</t>
  </si>
  <si>
    <t>RO.08.007.001 - Historias laborales preservadas en medio físico y sin respaldo electrónico</t>
  </si>
  <si>
    <t>Adm de Riesgos y Oportunidades de Mejora SI000203 - Nuevo control, riesgo: Historias laborales preservadas en medio físico y sin respaldo electrónico</t>
  </si>
  <si>
    <t>201644 - Nuevo control, riesgo: Historias laborales preservadas en medio físico y sin respaldo electrónico</t>
  </si>
  <si>
    <t>calidaddnpaa_nal - Calidaddireccion Nacional De Personal Academico Y Administrativo</t>
  </si>
  <si>
    <t>12/02/2019</t>
  </si>
  <si>
    <t>RO.08.007.002 - Talento humano dirigido por jefaturas con debilidad en competencias asociadas al liderazgo</t>
  </si>
  <si>
    <t>Adm de Riesgos y Oportunidades de Mejora SI000204 - Mejoramiento del control: Desarrollo de capacitaciones en liderazgo en las etapas del proceso de gestión de talento humano.</t>
  </si>
  <si>
    <t>RO.08.007.003 - Usuarios y personal de apoyo de los procesos sin un soporte documental (procedimientos, guías, formatos e instructivos) con un claro enfoque a los usuarios en todos los niveles del proceso</t>
  </si>
  <si>
    <t>Alto</t>
  </si>
  <si>
    <t>Adm de Riesgos y Oportunidades de Mejora SI000205 - Mejoramiento del control: Socialización de documentos por correo electrónico antes de su publicación en Softexpert.</t>
  </si>
  <si>
    <t>RO.08.007.004 - Eventos de capacitación desarrollados con baja participación de los usuarios</t>
  </si>
  <si>
    <t>Adm de Riesgos y Oportunidades de Mejora SI000206 - Nuevo control, riesgo: Eventos de capacitación desarrollados con baja participación de los usuarios</t>
  </si>
  <si>
    <t>13/02/2019</t>
  </si>
  <si>
    <t>RO.08.007.005 - Gestión institucional sin garantía de la participación de un talento humano con competencias laborales de acuerdo con su declaración de misión, visión y valores</t>
  </si>
  <si>
    <t>Adm de Riesgos y Oportunidades de Mejora SI000207 - Nuevo control, riesgo: Gestión institucional sin garantía de la participación de un talento humano con competencias laborales de acuerdo con su declaración de misión, visión y valores</t>
  </si>
  <si>
    <t>RO.08.007.006 - La gestión del sistema de SST sin un adecuado registro, trazabilidad y seguimiento</t>
  </si>
  <si>
    <t>RO.09.006.001 - Algunos servicios bibliotecarios prestados sin regulación aplicable</t>
  </si>
  <si>
    <t>GR.0031 - Algunos servicios bibliotecarios prestados sin regulación aplicable</t>
  </si>
  <si>
    <t xml:space="preserve">dirsinab - Direccion Nacional de Bibliotecas - Direccion </t>
  </si>
  <si>
    <t>21/02/2019</t>
  </si>
  <si>
    <t>RO.09.006.002 - Prestación de los servicios electrónicos del SINAB interrumpida por fallas en los sistemas de información</t>
  </si>
  <si>
    <t>25/02/2019</t>
  </si>
  <si>
    <t>RO.10.004.001 - Sistema Nacional de Laboratorios (SNL) articulado parcialmente con los objetivos establecidos en su política</t>
  </si>
  <si>
    <t>GR.0019 - Plan de tratamiento riesgo operativo 2018</t>
  </si>
  <si>
    <t>dnil - Calidad de la Direccion Nacional de Investigacion y Laboratorios</t>
  </si>
  <si>
    <t>26/02/2019</t>
  </si>
  <si>
    <t>RO.11.001.001 - Infraestructura destruida por desastres de origen tecnológico, ambiental o de orden público</t>
  </si>
  <si>
    <t>Extremo</t>
  </si>
  <si>
    <t>52716999 - Adriana Acero Rosas</t>
  </si>
  <si>
    <t>27/02/2019</t>
  </si>
  <si>
    <t>RO.12.007.001 - Variacion presupuestal generada por factores internos y externos ajenos a la planeación y formulación de los proyectos de Inversión de Infraestructura</t>
  </si>
  <si>
    <t>odfs_man - Oficina de Ordenamiento y Desarrollo Fisico - Sede Manizales</t>
  </si>
  <si>
    <t>RO.12.008.001 - Servicio de transporte a la comunidad Universitaria, afectado por factores internos y externos</t>
  </si>
  <si>
    <t>logistica_med - Division Logistica Medellin</t>
  </si>
  <si>
    <t>RO.12.008.002 - Integridad física de la comunidad universitaria, bienes e infraestructura, amenazada por actos delictivos</t>
  </si>
  <si>
    <t>RO.12.008.003 - Servicio de aseo y cafeteria, afectado por la no oportuna entrega de la información, para la atención de las actividades solicitadas por las diferentes dependencias</t>
  </si>
  <si>
    <t>RO.13.004.001 - Asesoría jurídica emitida sin calidad y oportunidad</t>
  </si>
  <si>
    <t xml:space="preserve">RO.13.004.002 - Defensa ejercida en los procesos judiciales y administrativos sin calidad y oportunidad </t>
  </si>
  <si>
    <t>RO.13.004.003 - Procesos de cobros coactivos iniciados sin el cumplimiento de los requisitos legales</t>
  </si>
  <si>
    <t>RO.14.001.001 - Falso Aseguramiento:  Informes de auditorias con hallazgos y recomendaciones basados en percepciones o asunciones mas que en hechos, como consecuencia de debilidades en la profundidad de análisis de las pruebas y registros de auditoria</t>
  </si>
  <si>
    <t>oficconi_nal - Oficina Nacional De Control Interno</t>
  </si>
  <si>
    <t>RO.14.001.002 - Fracaso del proceso auditor: Resultados obtenidos por parte de la ONCI en su ejercicio auditor que no contribuyen al mejoramiento de la gestión académico administrativa, la optimización y la toma de decisiones estrategicas de la Universidad Nacional de Co</t>
  </si>
  <si>
    <t>RO.14.001.003 - Pérdida de reputación: Resultados obtenidos por parte de la ONCI en el desarrollo de sus funciones que no contribuyen al mejoramiento de la gestión académico administrativa, la optimización y la toma de decisiones estratégicas de la Universidad Nacional d</t>
  </si>
  <si>
    <t>28/02/2019</t>
  </si>
  <si>
    <t>RO.14.007.001 - Tramitar actuaciones disciplinarias sin aplicación de los principios de celeridad y eficiencia</t>
  </si>
  <si>
    <t>29675430 - Lorena Villalobos Martinez</t>
  </si>
  <si>
    <t>RO.14.007.002 - Expedientes de trámites disciplinarios extraviados de forma parcial o total</t>
  </si>
  <si>
    <t xml:space="preserve">RO.15.001.001 - SGC Implementado sin un marco normativo que le garantice su sostenibilidad y mejora continua </t>
  </si>
  <si>
    <t>GR.0005 - Riesgo SGC Implementado sin un marco normativo que le garantice su sostenibilidad y mejora continua</t>
  </si>
  <si>
    <t>siga_nal - Sistema Integrado de Gestion Academica Administrativa y Ambiental</t>
  </si>
  <si>
    <t>RO.15.001.002 - SGC desarticulado de la academia por la ineficacia de las estrategias implementada</t>
  </si>
  <si>
    <t>GR.0006 - Riesgo SGC desarticulado de la academia por la ineficacia de las estrategias implementadas</t>
  </si>
  <si>
    <t>RO.16.008.001 - Obligaciones pensionales pagadas por fuera de los términos de ley</t>
  </si>
  <si>
    <t>pensiones - Fondo Pensional UN</t>
  </si>
  <si>
    <t>RO.16.008.002 - Documentación  soporte del pasivo pensional de la universidad incompleta por pérdida o deterioro</t>
  </si>
  <si>
    <t>RO.16.008.003 - Hechos económicos relevantes sin registrar o registrados de forma inoportuna</t>
  </si>
  <si>
    <t>01/03/2019</t>
  </si>
  <si>
    <t>Agenciar las relaciones Exteriores</t>
  </si>
  <si>
    <t xml:space="preserve">Divulgación de la información general </t>
  </si>
  <si>
    <t>Divulgación cultura</t>
  </si>
  <si>
    <t>Gestión de la Investigación y creación artistica</t>
  </si>
  <si>
    <t>Gestión de la extensión</t>
  </si>
  <si>
    <t>Bienestar universitario</t>
  </si>
  <si>
    <t>Gestión del talento humano</t>
  </si>
  <si>
    <t>Gestión de recursos y servicios bibliotecarios</t>
  </si>
  <si>
    <t>Gestión de laboratorios</t>
  </si>
  <si>
    <t>Gobierno y gestión de servicios de TI</t>
  </si>
  <si>
    <t>Gestión de ordenamiento y desarrollo Fisico</t>
  </si>
  <si>
    <t>Servicios generales y de apoyo administrativo</t>
  </si>
  <si>
    <t xml:space="preserve">Gestión juridica </t>
  </si>
  <si>
    <t>Evaluación independiente</t>
  </si>
  <si>
    <t>Control disciplinario</t>
  </si>
  <si>
    <t>Mejoramiento de la gestión</t>
  </si>
  <si>
    <t>Seguridad Social en pensiones</t>
  </si>
  <si>
    <t>total procesos</t>
  </si>
  <si>
    <t>Total controles</t>
  </si>
  <si>
    <t>N° Controles</t>
  </si>
  <si>
    <t>Total riesgos</t>
  </si>
  <si>
    <t xml:space="preserve">UNIVERSIDAD NACIONAL DE COLOMBIA </t>
  </si>
  <si>
    <t>ANÁLISIS MONITOREO Y REVISIÓN RIESGOS OPERATIVOS</t>
  </si>
  <si>
    <t>El análisis del monitoreo y revisión presentado a continuación es con base a los riesgos operativos reportados en 2018 y 2019 por parte de los procesos. No se incluyen en este análisis los riesgos  del proceso de Seguridad Social en Salud ya que manejan su propia metodología (PAMEC)</t>
  </si>
  <si>
    <t>Proceso</t>
  </si>
  <si>
    <t>PLANEACIÓN ESTRATÉGICA</t>
  </si>
  <si>
    <t>GESTIÓN DE LA INNOVACIÓN Y PROPIEDAD INTELECTUAL</t>
  </si>
  <si>
    <t>PRESUPUESTO</t>
  </si>
  <si>
    <t>ADQUISICIÓN DE BIENES Y SERVICIOS</t>
  </si>
  <si>
    <t>GESTIÓN DE BIENES</t>
  </si>
  <si>
    <t>TESORERÍA</t>
  </si>
  <si>
    <t>CONTABLE</t>
  </si>
  <si>
    <t>GESTIÓN DE ESPACIOS FÍSICOS</t>
  </si>
  <si>
    <t>COORDINACIÓN Y GESTIÓN DE PROCESOS ADMINISTRATIVOS Y FINANCIEROS</t>
  </si>
  <si>
    <t>AUTOEVALUACIÓN INSTITUCIONAL</t>
  </si>
  <si>
    <t>GESTIÓN AMBIENTAL</t>
  </si>
  <si>
    <t>TOTAL PROCESOS</t>
  </si>
  <si>
    <t>% de PROCESOS CON RIESGOS</t>
  </si>
  <si>
    <t>Riesgos: S/N</t>
  </si>
  <si>
    <t>Tabla 2. Resumen general Riesgos Operativos 2018 y 2019</t>
  </si>
  <si>
    <t>Total procesos (Sin Seguridad Social en Salud)</t>
  </si>
  <si>
    <t>Índice de vulnerabilidad inherente</t>
  </si>
  <si>
    <t>Índice de vulnerabilidad residual</t>
  </si>
  <si>
    <t>Promedio de controles por riesgo</t>
  </si>
  <si>
    <t>Nivel de riesgos inherentes significativos</t>
  </si>
  <si>
    <t>Nivel de riesgos residuales significativos</t>
  </si>
  <si>
    <t>Tabla 3. Indicadores y estadísticas de gestión de riesgos operativos 2018 -2019</t>
  </si>
  <si>
    <t>Ind. Vulnerabilidad inherente</t>
  </si>
  <si>
    <t>Ind. Vulnerabilidad Residual</t>
  </si>
  <si>
    <t>Total procesos (Con Seguridad Social en Salud)</t>
  </si>
  <si>
    <t>Promedio de riesgos por proceso (Sin SSS)</t>
  </si>
  <si>
    <t>Promedio de controles por proceso (Sin SSS)</t>
  </si>
  <si>
    <t>Promedio de riesgos por proceso (Con SSS)</t>
  </si>
  <si>
    <t>Promedio de controles por proceso (Con SSS)</t>
  </si>
  <si>
    <t>Total</t>
  </si>
  <si>
    <t xml:space="preserve">Tabla 4. Nivel de aceptabilidad de riesgos operativos inherentes 2018 y 2019 </t>
  </si>
  <si>
    <t xml:space="preserve">Tabla 5. Nivel de aceptabilidad de riesgos operativos residuales 2018 y 2019 </t>
  </si>
  <si>
    <t>Tabla 6. Resumen de cambios en riesgos 2019</t>
  </si>
  <si>
    <t>Tabla 7. Resumen de cambios en controles 2019</t>
  </si>
  <si>
    <t>% Riesgos modificados</t>
  </si>
  <si>
    <t>% Riesgos no modificados</t>
  </si>
  <si>
    <t>% Riesgos nuevos</t>
  </si>
  <si>
    <t>% Controles modificados</t>
  </si>
  <si>
    <t>% Controles no modificados</t>
  </si>
  <si>
    <t>% controles nuevos</t>
  </si>
  <si>
    <t>Riesgo inherentes</t>
  </si>
  <si>
    <t>Riesgo residuales</t>
  </si>
  <si>
    <t>Se gestionaron con controles los riesgos  inaceptables?</t>
  </si>
  <si>
    <t>TOTAL</t>
  </si>
  <si>
    <t>PROCESOS QUE GESTIONARON RIESGOS CON CONTROLES</t>
  </si>
  <si>
    <t>PROCESOS QUE NO GESTIONARON RIESGOS CON CONTROLES</t>
  </si>
  <si>
    <t>PROCESOS QUE NO REQUIRIERON  GESTIÓN DE RIESGOS CON CONTROLES</t>
  </si>
  <si>
    <t>Gestiono con control pero sigue en moderado</t>
  </si>
  <si>
    <t>Sin plan de tratamiento</t>
  </si>
  <si>
    <t>Con plan de tratamiento</t>
  </si>
  <si>
    <t>Tabla 8. Disminución por proceso del nivel de aceptabilidad residual de los riesgos a través de controles año 2018</t>
  </si>
  <si>
    <t>PROCESOS QUE NO REQUIEREN GESTIÓN DE RIESGOS CON CONTROLES</t>
  </si>
  <si>
    <t>Solo se gestiono un riesgo alto</t>
  </si>
  <si>
    <t>Se gestiono con control a pesar que el riesgo inherente moderado se mantenga igual en su valoración residual</t>
  </si>
  <si>
    <t xml:space="preserve">Con plan de tratamiento en ejecución </t>
  </si>
  <si>
    <t>Tabla 8. Disminución por proceso del nivel de aceptabilidad residual de los riesgos a través de controles año 2019</t>
  </si>
  <si>
    <t>Para facilitar la comprensión del análisis, en este archivo se mostraran los resultados en forma de graficas y tablas. Su  interpretación y unificación se encuentran en el archivo Word llamado: "Análisis Monitoreo y Revisión RO"</t>
  </si>
  <si>
    <t>RO.01.001.001</t>
  </si>
  <si>
    <t>RO.01.001.002</t>
  </si>
  <si>
    <t>CO.01.001.001</t>
  </si>
  <si>
    <t>CO.01.001.002</t>
  </si>
  <si>
    <t>CO.01.001.003</t>
  </si>
  <si>
    <t>CO.01.001.004</t>
  </si>
  <si>
    <t>PROCESOS CON GESTIÓN DE  RIESGOS</t>
  </si>
  <si>
    <t>PROCESOS SIN GESTIÓN DE RIESGOS</t>
  </si>
  <si>
    <t>PROCESOS CON  GESTIÓN DE RIESGOS</t>
  </si>
  <si>
    <t>Tabla 1. Procesos que gestionaron riesgos operativos en 2018 y 2019</t>
  </si>
  <si>
    <t xml:space="preserve"> </t>
  </si>
  <si>
    <t>Nota: el proceso "Seguridad Social en Salud" no fue incluido en el análisis, con el serian 37 y 30 procesos respectivamente para 2018 y 2019</t>
  </si>
  <si>
    <t>Índice promedio de eficiencia de los controles implementados por disminución de la calificación del riesgo inherente</t>
  </si>
  <si>
    <t>Nota: el proceso "Seguridad Social en Salud" no fue incluido en el análisis  con el serian 37 procesos</t>
  </si>
  <si>
    <t>Nota: el proceso "Seguridad Social en Salud" no fue incluido en el análisis  con el serian 30 procesos</t>
  </si>
  <si>
    <t>Los datos utilizados fueron extraídos del SoftExpert. Los riesgos operativos del año 2018 fueron actualizados en el Soft Expert entre el 14/01/2019 y el 01/03/2019 con base a los soportes enviados por los procesos. Los riesgos operativos del año 2019, abarcan hasta el mes de septiembre de 2019, fecha en que  fueron actualizados en el SoftExpert con base a los soportes enviados por los procesos hasta el mes de julio (algunos reportaron cambios en fechas posteriores los cuales también se incluyeron).</t>
  </si>
  <si>
    <t>El proceso no reporto riesgos  en  2018. Reporto para el año 2019 dos riesgos con 4 controles asociados. Anexaron la matriz DOFA, Fichas de escenario de riesgos, Formatos de evaluación de controles y dos carpetas de archivos comprimidas con extensión .rar</t>
  </si>
  <si>
    <t>El proceso reporto las novedades en el riesgo vigente, este se mantiene para el 2019, pero sus controles fueron eliminados y se creo uno nuevo según los soportes enviados por el proceso.  Se encontró un error en el diligenciamiento del apartado 4 de la ficha de escenario de riesgo.</t>
  </si>
  <si>
    <t>El proceso reporto las novedades en el riesgo vigente - se mejoro la eficiencia del control existente, el plan GR.0018 (el próximo año debe aparecer el control relacionado)  fue terminado exitosamente, aun así el riesgo sigue en moderado y por ende  la dependencia propuso otro nuevo plan de tratamiento. 
La sede Manizales propuso un nuevo riesgo con 2 controles ( sin su soporte de evaluación correspondiente), además presentaron la ficha con la propuesta de un plan de tratamiento el cual no es valido ya que los riesgos residuales bajos no lo requieren.</t>
  </si>
  <si>
    <t>El proceso no reporto riesgos  en  2018 ni reportaron novedades en el 2019.</t>
  </si>
  <si>
    <t>El proceso no reporto riesgos  en  2018 ni reportaron novedades en el 2019. El profesional informa que se encuentran en proceso de unificación de procesos y de riesgos, queda pendiente por recibir las novedades y actualizar en el Soft Expert.</t>
  </si>
  <si>
    <t>El proceso reporto las novedades en los dos riesgos vigentes, para ambos cambio su valoración residual por la evaluación de sus controles en el año 2019, para los dos controles asociados al riesgo 1 el proceso definió oportunidades de mejora. Por otro lado el proceso envío la evaluación de los controles por cada sede, pero no hizo una consolidación general para poder cargarla en el Soft Expert ( se les debe solicitar hacerla).</t>
  </si>
  <si>
    <t>El proceso reporto las novedades , según la encuesta y las actas de reuniones del proceso se decidió crear un nuevo riesgo en la vigencia 2019 que incluya al riesgo de la vigencia 2018 (Desapareciendo para el mapa de riesgos de 2019).  El proceso anexó la ficha de escenario de riesgos, las actas de reunión y los soportes de evaluación de controles.</t>
  </si>
  <si>
    <t>El proceso reporto las novedades, enviaron las fichas de escenarios de riesgos actualizadas a 2019, en estas no se reportaron cambios sustanciales solo fueron actualizadas las firmas. Con respecto a los planes de tratamiento asociados a los riesgos y controles, estos se encuentran en ejecución con fechas de terminación máxima a 31/12/2019. Adicionalmente se encontró que en la ficha de escenario del riesgo 4 hay un error de diligenciamiento, en el apartado 4. "Evaluación del riesgo", en el campo probabilidad (aparece un 4, pero debe ser 3 ya que el control asociado a la variable probabilidad permite reducir un nivel, se hizo la corrección respectiva).</t>
  </si>
  <si>
    <t>El proceso reporto las novedades a 2019, el riesgo RO.09.006.001 presento cambios en la redacción y se cambio la causa I5 por la I8, su plan de tratamiento se encuentra en ejecución con algunas actividades sin registrar avances  y fechas de terminación en septiembre y noviembre. El riesgo RO.09.006.002 presento cambio en la redacción y se encontró un error en el diligenciamiento del apartado 4 campo impacto de la ficha de escenario de riesgo, en el apartado 3 campo probabilidad.</t>
  </si>
  <si>
    <t>El proceso reporto las novedades a 2019, el riesgo asociado presento cambios en su evaluación residual por las modificaciones evidenciadas en los soportes de evaluación de controles( su evaluación en 2018, era baja y no aportaba en la reducción del riesgo, su evaluación en 2019 permitió que cada control disminuyera un nivel de probabilidad). La ficha de este riesgo presento errores en el aparto 4. evaluación de controles, estos fueron corregidos en el Soft Expert con base a las fichas de evaluación de controles.</t>
  </si>
  <si>
    <t>El proceso reporto novedades en el 2019. Reportaron dos nuevos riesgos con 3 controles asociados. EL proceso al ser nuevo(unificado de 3 procesos: tesorería, presupuesto, contable) requirió la matriz DOFA. El proceso envió la matriz, fichas de riesgos, soportes de evaluación de controles, actas y otros documentos necesarios para crear este nuevo mapa de procesos con sus riesgos y controles asociados.</t>
  </si>
  <si>
    <t>El proceso reporto novedades para el 2019. La Sede Manizales reporto un nuevo riesgo con 2 controles, la Sede Bogotá reporto un nuevo riesgo con un control (sin su soporte de evaluación)  y un plan de tratamiento que no es necesario porque el riesgo presenta nivel de aceptabilidad bajo. Con respecto al riesgo reportado en 2018 no reportaron cambios de inclusión o eliminación.</t>
  </si>
  <si>
    <t>El proceso reporto las novedades para 2019. El riesgo RO.14.001.001 Se mantiene pero con cambios en su evaluación residual ya que la evaluación de los controles  CO.14.001.001,CO.14.001.002 Y CO.14.001.003 se modificó, además en la ficha de escenario de riesgos se encuentran errores en su diligenciamiento el apartado 4 evaluación de controles, estos fueron corregidos en el Soft Expert con base a los soportes de evaluación de los controles.</t>
  </si>
  <si>
    <t>El riesgo  RO.14.001.002 se mantiene sin cambios en su evaluación, la ficha de escenario de riesgos reportada presenta errores en el diligenciamiento del apartado 4, el formato de evaluación de controles incluye las evaluaciones de los controles Co.14.001.004 y CO.14.001.005, la evaluación del control CO.14.001.006 no se encontró en el soporte. De este riesgo solo presenta novedades la evaluación del control CO.14.001.004.</t>
  </si>
  <si>
    <t>El proceso reporto información para el 2019, aún así no se presentan cambios en los riesgos, los planes de tratamiento siguen en ejecución.</t>
  </si>
  <si>
    <t>El proceso reporto las novedades al 2019. El riesgo RO.16.008.001 cambio su evaluación residual y se creo un control a este.  El riesgo RO.16.008.003 cambio su evaluación residual, se mejoro la eficiencia de un control existente y  se asocio un nuevo  control a este, además presenta errores en el apartado 4 de la ficha de escenario asociada. Se crearon dos nuevos riesgos para la vigencia 2019: RO.16.008.004 y RO.16.008.005, el riesgo RO.16.008.002 fue eliminado.</t>
  </si>
  <si>
    <t>Vulnerabilidad Inh</t>
  </si>
  <si>
    <t>RO.05.001.001</t>
  </si>
  <si>
    <t>CO.05.001.001</t>
  </si>
  <si>
    <t>CO.05.001.002</t>
  </si>
  <si>
    <t>El proceso no reporto riesgos en 2018 . En 2019 la sede Manizales reportó un riesgo con 2 controles, anexando la matriz DOFA, ficha de escenario de riesgos y formatos de evaluación de controles</t>
  </si>
  <si>
    <t>CO.05.004.004</t>
  </si>
  <si>
    <t>El proceso no reporto riesgos  en  2018, en 2019 la sede Manizales reportó las novedades. Se creo un riesgo según la información de la Ficha de escenario de riesgos y los formatos de evaluación de controles</t>
  </si>
  <si>
    <t>AGENCIAR LAS RELACIONES EXTERIORES (004)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</si>
</sst>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1" x14ac:knownFonts="1">
    <font>
      <sz val="11"/>
      <color theme="1"/>
      <name val="Calibri"/>
      <family val="2"/>
      <scheme val="minor"/>
    </font>
    <font>
      <sz val="10"/>
      <color indexed="8"/>
      <name val="Arial"/>
      <family val="2"/>
    </font>
    <font>
      <sz val="11"/>
      <color indexed="8"/>
      <name val="Calibri"/>
      <family val="2"/>
    </font>
    <font>
      <sz val="9"/>
      <color indexed="81"/>
      <name val="Tahoma"/>
      <family val="2"/>
    </font>
    <font>
      <sz val="8"/>
      <color theme="1"/>
      <name val="Calibri"/>
      <family val="2"/>
      <scheme val="minor"/>
    </font>
    <font>
      <sz val="10"/>
      <color theme="1"/>
      <name val="Calibri"/>
      <family val="2"/>
      <scheme val="minor"/>
    </font>
    <font>
      <sz val="9"/>
      <color theme="1"/>
      <name val="Calibri"/>
      <family val="2"/>
      <scheme val="minor"/>
    </font>
    <font>
      <b/>
      <sz val="11"/>
      <color theme="1"/>
      <name val="Calibri"/>
      <family val="2"/>
      <scheme val="minor"/>
    </font>
    <font>
      <sz val="9"/>
      <color indexed="8"/>
      <name val="Calibri"/>
      <family val="2"/>
    </font>
    <font>
      <b/>
      <sz val="10"/>
      <color theme="1"/>
      <name val="Calibri"/>
      <family val="2"/>
      <scheme val="minor"/>
    </font>
    <font>
      <sz val="13"/>
      <color theme="1"/>
      <name val="Calibri"/>
      <family val="2"/>
      <scheme val="minor"/>
    </font>
    <font>
      <b/>
      <sz val="13"/>
      <color theme="1"/>
      <name val="Calibri"/>
      <family val="2"/>
      <scheme val="minor"/>
    </font>
    <font>
      <sz val="11"/>
      <color theme="1"/>
      <name val="Calibri"/>
      <family val="2"/>
      <scheme val="minor"/>
    </font>
    <font>
      <b/>
      <sz val="10"/>
      <color indexed="1"/>
      <name val="Verdana"/>
      <family val="2"/>
    </font>
    <font>
      <sz val="10"/>
      <name val="Arial"/>
      <family val="2"/>
    </font>
    <font>
      <b/>
      <i/>
      <sz val="11"/>
      <color theme="1"/>
      <name val="Calibri"/>
      <family val="2"/>
      <scheme val="minor"/>
    </font>
    <font>
      <b/>
      <sz val="16"/>
      <name val="Ancizar Sans"/>
      <family val="2"/>
    </font>
    <font>
      <sz val="10"/>
      <color indexed="8"/>
      <name val="Calibri"/>
      <family val="2"/>
    </font>
    <font>
      <b/>
      <sz val="11"/>
      <color indexed="8"/>
      <name val="Calibri"/>
      <family val="2"/>
    </font>
    <font>
      <b/>
      <sz val="9"/>
      <color theme="1"/>
      <name val="Calibri"/>
      <family val="2"/>
      <scheme val="minor"/>
    </font>
    <font>
      <b/>
      <i/>
      <sz val="14"/>
      <color theme="1"/>
      <name val="Calibri"/>
      <family val="2"/>
      <scheme val="minor"/>
    </font>
  </fonts>
  <fills count="16">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2"/>
      </patternFill>
    </fill>
    <fill>
      <patternFill patternType="solid">
        <fgColor rgb="FFFFC00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3300"/>
        <bgColor indexed="64"/>
      </patternFill>
    </fill>
    <fill>
      <patternFill patternType="solid">
        <fgColor theme="9" tint="0.39997558519241921"/>
        <bgColor indexed="64"/>
      </patternFill>
    </fill>
    <fill>
      <patternFill patternType="solid">
        <fgColor rgb="FFFF5050"/>
        <bgColor indexed="64"/>
      </patternFill>
    </fill>
    <fill>
      <patternFill patternType="solid">
        <fgColor theme="0" tint="-0.249977111117893"/>
        <bgColor indexed="0"/>
      </patternFill>
    </fill>
    <fill>
      <patternFill patternType="solid">
        <fgColor rgb="FF00B0F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0" fontId="1" fillId="0" borderId="0"/>
    <xf numFmtId="9" fontId="12" fillId="0" borderId="0" applyFont="0" applyFill="0" applyBorder="0" applyAlignment="0" applyProtection="0"/>
  </cellStyleXfs>
  <cellXfs count="392">
    <xf numFmtId="0" fontId="0" fillId="0" borderId="0" xfId="0"/>
    <xf numFmtId="0" fontId="0" fillId="0" borderId="0" xfId="0" applyAlignment="1">
      <alignment horizontal="left" vertical="center" wrapText="1"/>
    </xf>
    <xf numFmtId="0" fontId="8" fillId="2" borderId="7" xfId="1" applyFont="1" applyFill="1" applyBorder="1" applyAlignment="1">
      <alignment horizontal="left" vertical="center" wrapText="1"/>
    </xf>
    <xf numFmtId="0" fontId="10" fillId="0" borderId="0" xfId="0" applyFont="1" applyAlignment="1">
      <alignment horizontal="left" vertical="center" wrapText="1"/>
    </xf>
    <xf numFmtId="0" fontId="5" fillId="0" borderId="0" xfId="0" applyFont="1" applyAlignment="1">
      <alignment horizontal="left" vertical="center" wrapText="1"/>
    </xf>
    <xf numFmtId="0" fontId="9" fillId="0" borderId="1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21" xfId="0" applyFont="1" applyFill="1" applyBorder="1" applyAlignment="1">
      <alignment horizontal="left" vertical="center"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6" fillId="0" borderId="3"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15" xfId="0" applyFont="1" applyFill="1" applyBorder="1" applyAlignment="1">
      <alignment horizontal="left" vertical="center"/>
    </xf>
    <xf numFmtId="0" fontId="0" fillId="0" borderId="22" xfId="0" applyBorder="1" applyAlignment="1">
      <alignment horizontal="left" vertical="center" wrapText="1"/>
    </xf>
    <xf numFmtId="0" fontId="0" fillId="0" borderId="23" xfId="0" applyBorder="1" applyAlignment="1">
      <alignment horizontal="left" vertical="center" wrapText="1"/>
    </xf>
    <xf numFmtId="0" fontId="7" fillId="0" borderId="37" xfId="0" applyFont="1" applyBorder="1" applyAlignment="1">
      <alignment horizontal="left" vertical="center" wrapText="1"/>
    </xf>
    <xf numFmtId="0" fontId="5" fillId="0" borderId="2" xfId="0" applyFont="1" applyBorder="1" applyAlignment="1">
      <alignment horizontal="left" vertical="center" wrapText="1"/>
    </xf>
    <xf numFmtId="0" fontId="5" fillId="0" borderId="30" xfId="0" applyFont="1" applyBorder="1" applyAlignment="1">
      <alignment horizontal="left" vertical="center" wrapText="1"/>
    </xf>
    <xf numFmtId="0" fontId="5" fillId="0" borderId="29" xfId="0" applyFont="1" applyBorder="1" applyAlignment="1">
      <alignment horizontal="left" vertical="center" wrapText="1"/>
    </xf>
    <xf numFmtId="0" fontId="9" fillId="0" borderId="32" xfId="0" applyFont="1" applyBorder="1" applyAlignment="1">
      <alignment horizontal="left" vertical="center" wrapText="1"/>
    </xf>
    <xf numFmtId="0" fontId="6" fillId="5" borderId="33" xfId="0" applyFont="1" applyFill="1" applyBorder="1" applyAlignment="1">
      <alignment horizontal="left" vertical="center" wrapText="1"/>
    </xf>
    <xf numFmtId="0" fontId="8" fillId="2" borderId="42" xfId="1" applyFont="1" applyFill="1" applyBorder="1" applyAlignment="1">
      <alignment horizontal="left" vertical="center" wrapText="1"/>
    </xf>
    <xf numFmtId="0" fontId="6" fillId="5" borderId="35" xfId="0" applyFont="1" applyFill="1" applyBorder="1" applyAlignment="1">
      <alignment horizontal="left" vertical="center" wrapText="1"/>
    </xf>
    <xf numFmtId="0" fontId="6" fillId="5" borderId="38" xfId="0" applyFont="1" applyFill="1" applyBorder="1" applyAlignment="1">
      <alignment horizontal="left" vertical="center" wrapText="1"/>
    </xf>
    <xf numFmtId="0" fontId="6" fillId="5" borderId="43" xfId="0" applyFont="1" applyFill="1" applyBorder="1" applyAlignment="1">
      <alignment horizontal="left" vertical="center" wrapText="1"/>
    </xf>
    <xf numFmtId="0" fontId="8" fillId="2" borderId="44" xfId="1" applyFont="1" applyFill="1" applyBorder="1" applyAlignment="1">
      <alignment horizontal="left" vertical="center" wrapText="1"/>
    </xf>
    <xf numFmtId="0" fontId="6" fillId="5" borderId="24" xfId="0" applyFont="1" applyFill="1" applyBorder="1" applyAlignment="1">
      <alignment horizontal="left" vertical="center" wrapText="1"/>
    </xf>
    <xf numFmtId="0" fontId="6" fillId="5" borderId="40" xfId="0" applyFont="1" applyFill="1" applyBorder="1" applyAlignment="1">
      <alignment horizontal="left" vertical="center" wrapText="1"/>
    </xf>
    <xf numFmtId="0" fontId="6" fillId="5" borderId="25" xfId="0" applyFont="1" applyFill="1" applyBorder="1" applyAlignment="1">
      <alignment horizontal="left" vertical="center" wrapText="1"/>
    </xf>
    <xf numFmtId="0" fontId="6" fillId="5" borderId="45" xfId="0"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10" fillId="0" borderId="46" xfId="0" applyFont="1" applyBorder="1" applyAlignment="1">
      <alignment horizontal="left" vertical="center" wrapText="1"/>
    </xf>
    <xf numFmtId="0" fontId="5" fillId="0" borderId="47" xfId="0" applyFont="1" applyBorder="1" applyAlignment="1">
      <alignment horizontal="left" vertical="center" wrapText="1"/>
    </xf>
    <xf numFmtId="0" fontId="6" fillId="0" borderId="47" xfId="0" applyFont="1" applyBorder="1" applyAlignment="1">
      <alignment horizontal="left" vertical="center" wrapText="1"/>
    </xf>
    <xf numFmtId="0" fontId="6" fillId="0" borderId="47" xfId="0" applyFont="1" applyFill="1" applyBorder="1" applyAlignment="1">
      <alignment horizontal="left" vertical="center" wrapText="1"/>
    </xf>
    <xf numFmtId="0" fontId="6" fillId="0" borderId="4" xfId="0" applyFont="1" applyBorder="1" applyAlignment="1">
      <alignment horizontal="left" vertical="center" wrapText="1"/>
    </xf>
    <xf numFmtId="0" fontId="6" fillId="0" borderId="11" xfId="0" applyFont="1" applyBorder="1" applyAlignment="1">
      <alignment horizontal="left" vertical="center" wrapText="1"/>
    </xf>
    <xf numFmtId="0" fontId="13" fillId="7" borderId="1" xfId="0" applyFont="1" applyFill="1" applyBorder="1" applyAlignment="1" applyProtection="1">
      <protection locked="0"/>
    </xf>
    <xf numFmtId="0" fontId="0" fillId="0" borderId="0" xfId="0" applyProtection="1">
      <protection locked="0"/>
    </xf>
    <xf numFmtId="0" fontId="13" fillId="7" borderId="1" xfId="0" applyFont="1" applyFill="1" applyBorder="1" applyAlignment="1" applyProtection="1">
      <alignment horizontal="center"/>
      <protection locked="0"/>
    </xf>
    <xf numFmtId="0" fontId="13" fillId="7" borderId="1" xfId="0" applyFont="1" applyFill="1" applyBorder="1" applyAlignment="1" applyProtection="1">
      <alignment horizontal="left"/>
      <protection locked="0"/>
    </xf>
    <xf numFmtId="0" fontId="13" fillId="7" borderId="1" xfId="0" applyFont="1" applyFill="1" applyBorder="1" applyAlignment="1" applyProtection="1">
      <alignment horizontal="right"/>
      <protection locked="0"/>
    </xf>
    <xf numFmtId="0" fontId="14" fillId="0" borderId="0" xfId="0" applyFont="1" applyProtection="1">
      <protection locked="0"/>
    </xf>
    <xf numFmtId="0" fontId="0" fillId="0" borderId="0" xfId="0" applyAlignment="1" applyProtection="1">
      <alignment wrapText="1"/>
      <protection locked="0"/>
    </xf>
    <xf numFmtId="0" fontId="7" fillId="0" borderId="0" xfId="0" applyFont="1" applyAlignment="1" applyProtection="1">
      <alignment wrapText="1"/>
      <protection locked="0"/>
    </xf>
    <xf numFmtId="0" fontId="0" fillId="0" borderId="1" xfId="0" applyBorder="1"/>
    <xf numFmtId="0" fontId="0" fillId="0" borderId="19" xfId="0" applyBorder="1"/>
    <xf numFmtId="0" fontId="0" fillId="0" borderId="18" xfId="0" applyBorder="1"/>
    <xf numFmtId="0" fontId="0" fillId="0" borderId="12" xfId="0" applyBorder="1"/>
    <xf numFmtId="0" fontId="0" fillId="0" borderId="13" xfId="0" applyBorder="1"/>
    <xf numFmtId="0" fontId="0" fillId="0" borderId="14" xfId="0" applyBorder="1"/>
    <xf numFmtId="0" fontId="0" fillId="0" borderId="54" xfId="0" applyBorder="1"/>
    <xf numFmtId="0" fontId="0" fillId="0" borderId="50" xfId="0" applyBorder="1"/>
    <xf numFmtId="0" fontId="0" fillId="0" borderId="55" xfId="0" applyBorder="1"/>
    <xf numFmtId="0" fontId="0" fillId="0" borderId="17" xfId="0" applyBorder="1"/>
    <xf numFmtId="0" fontId="7" fillId="0" borderId="13" xfId="0" applyFont="1" applyBorder="1"/>
    <xf numFmtId="0" fontId="7" fillId="0" borderId="14" xfId="0" applyFont="1" applyBorder="1"/>
    <xf numFmtId="0" fontId="7" fillId="10" borderId="19" xfId="0" applyFont="1" applyFill="1" applyBorder="1"/>
    <xf numFmtId="0" fontId="0" fillId="0" borderId="63" xfId="0" applyBorder="1"/>
    <xf numFmtId="0" fontId="7" fillId="0" borderId="11" xfId="0" applyFont="1" applyBorder="1"/>
    <xf numFmtId="0" fontId="7" fillId="11" borderId="19" xfId="0" applyFont="1" applyFill="1" applyBorder="1"/>
    <xf numFmtId="0" fontId="15" fillId="0" borderId="14" xfId="0" applyFont="1" applyBorder="1"/>
    <xf numFmtId="0" fontId="7" fillId="3" borderId="1" xfId="0" applyFont="1" applyFill="1" applyBorder="1" applyAlignment="1">
      <alignment horizontal="center"/>
    </xf>
    <xf numFmtId="0" fontId="7" fillId="3" borderId="19" xfId="0" applyFont="1" applyFill="1" applyBorder="1" applyAlignment="1">
      <alignment horizontal="center"/>
    </xf>
    <xf numFmtId="0" fontId="0" fillId="0" borderId="0" xfId="0" applyBorder="1"/>
    <xf numFmtId="10" fontId="0" fillId="0" borderId="19" xfId="2" applyNumberFormat="1" applyFont="1" applyBorder="1"/>
    <xf numFmtId="10" fontId="0" fillId="0" borderId="14" xfId="2" applyNumberFormat="1" applyFont="1" applyBorder="1"/>
    <xf numFmtId="0" fontId="7" fillId="9" borderId="1" xfId="0" applyFont="1" applyFill="1" applyBorder="1" applyAlignment="1">
      <alignment horizontal="center"/>
    </xf>
    <xf numFmtId="0" fontId="7" fillId="9" borderId="19" xfId="0" applyFont="1" applyFill="1" applyBorder="1" applyAlignment="1">
      <alignment horizontal="center"/>
    </xf>
    <xf numFmtId="10" fontId="0" fillId="0" borderId="1" xfId="2" applyNumberFormat="1" applyFont="1" applyFill="1" applyBorder="1"/>
    <xf numFmtId="10" fontId="0" fillId="0" borderId="19" xfId="2" applyNumberFormat="1" applyFont="1" applyFill="1" applyBorder="1"/>
    <xf numFmtId="10" fontId="0" fillId="0" borderId="13" xfId="2" applyNumberFormat="1" applyFont="1" applyFill="1" applyBorder="1"/>
    <xf numFmtId="10" fontId="0" fillId="0" borderId="14" xfId="2" applyNumberFormat="1" applyFont="1" applyFill="1" applyBorder="1"/>
    <xf numFmtId="0" fontId="0" fillId="0" borderId="1" xfId="0" applyFill="1" applyBorder="1"/>
    <xf numFmtId="0" fontId="0" fillId="0" borderId="19" xfId="0" applyFill="1" applyBorder="1"/>
    <xf numFmtId="0" fontId="0" fillId="0" borderId="13" xfId="0" applyFill="1" applyBorder="1"/>
    <xf numFmtId="0" fontId="0" fillId="0" borderId="14" xfId="0" applyFill="1" applyBorder="1"/>
    <xf numFmtId="10" fontId="0" fillId="0" borderId="0" xfId="0" applyNumberFormat="1"/>
    <xf numFmtId="1" fontId="0" fillId="0" borderId="0" xfId="0" applyNumberFormat="1"/>
    <xf numFmtId="0" fontId="7" fillId="12" borderId="12" xfId="0" applyFont="1" applyFill="1" applyBorder="1" applyAlignment="1"/>
    <xf numFmtId="0" fontId="7" fillId="6" borderId="13" xfId="0" applyFont="1" applyFill="1" applyBorder="1" applyAlignment="1"/>
    <xf numFmtId="0" fontId="7" fillId="13" borderId="13" xfId="0" applyFont="1" applyFill="1" applyBorder="1"/>
    <xf numFmtId="0" fontId="7" fillId="4" borderId="14" xfId="0" applyFont="1" applyFill="1" applyBorder="1"/>
    <xf numFmtId="0" fontId="0" fillId="0" borderId="66" xfId="0" applyBorder="1"/>
    <xf numFmtId="0" fontId="0" fillId="0" borderId="68" xfId="0" applyBorder="1"/>
    <xf numFmtId="0" fontId="0" fillId="0" borderId="59" xfId="0" applyBorder="1"/>
    <xf numFmtId="0" fontId="7" fillId="0" borderId="3" xfId="0" applyFont="1" applyBorder="1"/>
    <xf numFmtId="0" fontId="0" fillId="0" borderId="11" xfId="0" applyFill="1" applyBorder="1"/>
    <xf numFmtId="0" fontId="2" fillId="0" borderId="0" xfId="1" applyFont="1" applyFill="1" applyBorder="1" applyAlignment="1">
      <alignment horizontal="center" wrapText="1"/>
    </xf>
    <xf numFmtId="0" fontId="0" fillId="0" borderId="42" xfId="0" applyBorder="1" applyAlignment="1"/>
    <xf numFmtId="0" fontId="0" fillId="0" borderId="0" xfId="0" applyBorder="1" applyAlignment="1"/>
    <xf numFmtId="0" fontId="7" fillId="0" borderId="20" xfId="0" applyFont="1" applyBorder="1"/>
    <xf numFmtId="0" fontId="7" fillId="0" borderId="4" xfId="0" applyFont="1" applyBorder="1"/>
    <xf numFmtId="0" fontId="0" fillId="0" borderId="64" xfId="0" applyBorder="1"/>
    <xf numFmtId="16" fontId="2" fillId="0" borderId="0" xfId="1" applyNumberFormat="1" applyFont="1" applyFill="1" applyBorder="1" applyAlignment="1">
      <alignment horizontal="center" wrapText="1"/>
    </xf>
    <xf numFmtId="1" fontId="0" fillId="0" borderId="54" xfId="0" applyNumberFormat="1" applyBorder="1"/>
    <xf numFmtId="1" fontId="0" fillId="0" borderId="50" xfId="0" applyNumberFormat="1" applyBorder="1"/>
    <xf numFmtId="1" fontId="0" fillId="0" borderId="55" xfId="0" applyNumberFormat="1" applyBorder="1"/>
    <xf numFmtId="1" fontId="0" fillId="0" borderId="18" xfId="0" applyNumberFormat="1" applyBorder="1"/>
    <xf numFmtId="1" fontId="0" fillId="0" borderId="1" xfId="0" applyNumberFormat="1" applyBorder="1"/>
    <xf numFmtId="1" fontId="0" fillId="0" borderId="19" xfId="0" applyNumberFormat="1" applyBorder="1"/>
    <xf numFmtId="1" fontId="0" fillId="0" borderId="62" xfId="0" applyNumberFormat="1" applyBorder="1"/>
    <xf numFmtId="1" fontId="0" fillId="0" borderId="52" xfId="0" applyNumberFormat="1" applyBorder="1"/>
    <xf numFmtId="1" fontId="0" fillId="0" borderId="63" xfId="0" applyNumberFormat="1" applyBorder="1"/>
    <xf numFmtId="1" fontId="7" fillId="0" borderId="20" xfId="0" applyNumberFormat="1" applyFont="1" applyBorder="1"/>
    <xf numFmtId="1" fontId="7" fillId="0" borderId="4" xfId="0" applyNumberFormat="1" applyFont="1" applyBorder="1"/>
    <xf numFmtId="1" fontId="7" fillId="0" borderId="3" xfId="0" applyNumberFormat="1" applyFont="1" applyBorder="1"/>
    <xf numFmtId="0" fontId="7" fillId="12" borderId="16" xfId="0" applyFont="1" applyFill="1" applyBorder="1" applyAlignment="1"/>
    <xf numFmtId="0" fontId="7" fillId="4" borderId="13" xfId="0" applyFont="1" applyFill="1" applyBorder="1"/>
    <xf numFmtId="0" fontId="0" fillId="0" borderId="65" xfId="0" applyBorder="1"/>
    <xf numFmtId="0" fontId="0" fillId="0" borderId="18" xfId="0" quotePrefix="1" applyBorder="1"/>
    <xf numFmtId="0" fontId="0" fillId="0" borderId="47" xfId="0" applyBorder="1" applyAlignment="1">
      <alignment wrapText="1"/>
    </xf>
    <xf numFmtId="10" fontId="7" fillId="2" borderId="14" xfId="2" applyNumberFormat="1" applyFont="1" applyFill="1" applyBorder="1"/>
    <xf numFmtId="10" fontId="7" fillId="6" borderId="14" xfId="2" applyNumberFormat="1" applyFont="1" applyFill="1" applyBorder="1"/>
    <xf numFmtId="164" fontId="0" fillId="0" borderId="0" xfId="2" applyNumberFormat="1" applyFont="1"/>
    <xf numFmtId="10" fontId="0" fillId="0" borderId="0" xfId="2" applyNumberFormat="1" applyFont="1"/>
    <xf numFmtId="165" fontId="0" fillId="0" borderId="0" xfId="2" applyNumberFormat="1" applyFont="1"/>
    <xf numFmtId="0" fontId="6" fillId="0" borderId="38"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5" fillId="0" borderId="19" xfId="0" applyFont="1" applyBorder="1" applyAlignment="1">
      <alignment horizontal="right" vertical="center" wrapText="1"/>
    </xf>
    <xf numFmtId="0" fontId="9" fillId="0" borderId="19" xfId="0" applyFont="1" applyBorder="1" applyAlignment="1">
      <alignment horizontal="right" vertical="center" wrapText="1"/>
    </xf>
    <xf numFmtId="1" fontId="0" fillId="0" borderId="1" xfId="2" applyNumberFormat="1" applyFont="1" applyFill="1" applyBorder="1"/>
    <xf numFmtId="1" fontId="0" fillId="0" borderId="19" xfId="2" applyNumberFormat="1" applyFont="1" applyFill="1" applyBorder="1"/>
    <xf numFmtId="1" fontId="0" fillId="0" borderId="1" xfId="0" applyNumberFormat="1" applyFill="1" applyBorder="1"/>
    <xf numFmtId="1" fontId="0" fillId="0" borderId="19" xfId="0" applyNumberFormat="1" applyFill="1" applyBorder="1"/>
    <xf numFmtId="10" fontId="0" fillId="0" borderId="0" xfId="2" applyNumberFormat="1" applyFont="1" applyProtection="1">
      <protection locked="0"/>
    </xf>
    <xf numFmtId="164" fontId="0" fillId="0" borderId="1" xfId="0" applyNumberFormat="1" applyFill="1" applyBorder="1"/>
    <xf numFmtId="164" fontId="0" fillId="0" borderId="19" xfId="0" applyNumberFormat="1" applyFill="1" applyBorder="1"/>
    <xf numFmtId="10" fontId="5" fillId="0" borderId="0" xfId="0" applyNumberFormat="1" applyFont="1" applyAlignment="1">
      <alignment horizontal="left" vertical="center" wrapText="1"/>
    </xf>
    <xf numFmtId="0" fontId="0" fillId="3" borderId="1" xfId="0" applyFill="1" applyBorder="1" applyAlignment="1">
      <alignment horizontal="center"/>
    </xf>
    <xf numFmtId="0" fontId="8" fillId="2" borderId="9"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62"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5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5" borderId="10"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52" xfId="0" applyFont="1" applyFill="1" applyBorder="1" applyAlignment="1">
      <alignment horizontal="center" vertical="center"/>
    </xf>
    <xf numFmtId="0" fontId="6" fillId="5" borderId="13"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8" fillId="2" borderId="26" xfId="1" applyFont="1" applyFill="1" applyBorder="1" applyAlignment="1">
      <alignment horizontal="left" vertical="center" wrapText="1"/>
    </xf>
    <xf numFmtId="0" fontId="8" fillId="2" borderId="28" xfId="1" applyFont="1" applyFill="1" applyBorder="1" applyAlignment="1">
      <alignment horizontal="left" vertical="center" wrapText="1"/>
    </xf>
    <xf numFmtId="0" fontId="8" fillId="2" borderId="27" xfId="1"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5"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33" xfId="0" applyFont="1" applyBorder="1" applyAlignment="1">
      <alignment horizontal="center" vertical="center" wrapText="1"/>
    </xf>
    <xf numFmtId="0" fontId="6" fillId="0" borderId="35"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14" xfId="0" applyFont="1" applyBorder="1" applyAlignment="1">
      <alignment horizontal="left" vertical="center" wrapText="1"/>
    </xf>
    <xf numFmtId="0" fontId="6" fillId="0" borderId="11" xfId="0" applyFont="1" applyBorder="1" applyAlignment="1">
      <alignment horizontal="left" vertical="center" wrapText="1"/>
    </xf>
    <xf numFmtId="0" fontId="6" fillId="0" borderId="2"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9" fillId="0" borderId="11" xfId="0" applyFont="1" applyBorder="1" applyAlignment="1">
      <alignment horizontal="left" vertical="center" wrapText="1"/>
    </xf>
    <xf numFmtId="0" fontId="5" fillId="0" borderId="14" xfId="0" applyFont="1" applyBorder="1" applyAlignment="1">
      <alignment horizontal="left" vertical="center" wrapText="1"/>
    </xf>
    <xf numFmtId="0" fontId="9" fillId="0" borderId="15"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29" xfId="0" applyFont="1" applyBorder="1" applyAlignment="1">
      <alignment horizontal="left" vertical="center" wrapText="1"/>
    </xf>
    <xf numFmtId="0" fontId="6" fillId="0" borderId="31" xfId="0" applyFont="1" applyBorder="1" applyAlignment="1">
      <alignment horizontal="left" vertical="center" wrapText="1"/>
    </xf>
    <xf numFmtId="0" fontId="6" fillId="0" borderId="22" xfId="0" applyFont="1" applyBorder="1" applyAlignment="1">
      <alignment horizontal="left" vertical="center" wrapText="1"/>
    </xf>
    <xf numFmtId="0" fontId="6" fillId="0" borderId="41" xfId="0" applyFont="1" applyBorder="1" applyAlignment="1">
      <alignment horizontal="left" vertical="center" wrapText="1"/>
    </xf>
    <xf numFmtId="0" fontId="6" fillId="0" borderId="5"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11" xfId="0" applyFont="1" applyFill="1" applyBorder="1" applyAlignment="1">
      <alignment horizontal="left" vertical="center" wrapText="1" shrinkToFit="1"/>
    </xf>
    <xf numFmtId="0" fontId="6" fillId="0" borderId="19" xfId="0" applyFont="1" applyFill="1" applyBorder="1" applyAlignment="1">
      <alignment horizontal="left" vertical="center" wrapText="1" shrinkToFit="1"/>
    </xf>
    <xf numFmtId="0" fontId="6" fillId="0" borderId="14" xfId="0" applyFont="1" applyFill="1" applyBorder="1" applyAlignment="1">
      <alignment horizontal="left" vertical="center" wrapText="1" shrinkToFit="1"/>
    </xf>
    <xf numFmtId="0" fontId="6" fillId="0" borderId="15"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2" xfId="0" applyFont="1" applyBorder="1" applyAlignment="1">
      <alignment horizontal="center" vertical="center" wrapText="1"/>
    </xf>
    <xf numFmtId="0" fontId="8" fillId="2" borderId="6"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32" xfId="0" applyFont="1" applyBorder="1" applyAlignment="1">
      <alignment horizontal="left" vertical="center" wrapText="1"/>
    </xf>
    <xf numFmtId="0" fontId="6" fillId="5" borderId="36" xfId="0" applyFont="1" applyFill="1" applyBorder="1" applyAlignment="1">
      <alignment horizontal="center" vertical="center" wrapText="1"/>
    </xf>
    <xf numFmtId="0" fontId="6" fillId="5" borderId="33" xfId="0" applyFont="1" applyFill="1" applyBorder="1" applyAlignment="1">
      <alignment horizontal="left" vertical="center" wrapText="1"/>
    </xf>
    <xf numFmtId="0" fontId="6" fillId="5" borderId="34" xfId="0" applyFont="1" applyFill="1" applyBorder="1" applyAlignment="1">
      <alignment horizontal="left" vertical="center" wrapText="1"/>
    </xf>
    <xf numFmtId="0" fontId="6" fillId="5" borderId="25" xfId="0" applyFont="1" applyFill="1" applyBorder="1" applyAlignment="1">
      <alignment horizontal="left" vertical="center" wrapText="1"/>
    </xf>
    <xf numFmtId="0" fontId="6" fillId="0" borderId="3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8" fillId="15" borderId="6" xfId="1" applyFont="1" applyFill="1" applyBorder="1" applyAlignment="1">
      <alignment horizontal="left" vertical="center" wrapText="1"/>
    </xf>
    <xf numFmtId="0" fontId="8" fillId="15" borderId="32" xfId="1" applyFont="1" applyFill="1" applyBorder="1" applyAlignment="1">
      <alignment horizontal="left" vertical="center" wrapText="1"/>
    </xf>
    <xf numFmtId="0" fontId="0" fillId="0" borderId="0" xfId="0" applyAlignment="1" applyProtection="1">
      <alignment horizontal="center" wrapText="1"/>
      <protection locked="0"/>
    </xf>
    <xf numFmtId="0" fontId="13" fillId="7" borderId="48" xfId="0" applyFont="1" applyFill="1" applyBorder="1" applyAlignment="1" applyProtection="1">
      <alignment horizontal="center"/>
      <protection locked="0"/>
    </xf>
    <xf numFmtId="0" fontId="13" fillId="7" borderId="17" xfId="0" applyFont="1" applyFill="1" applyBorder="1" applyAlignment="1" applyProtection="1">
      <alignment horizontal="center"/>
      <protection locked="0"/>
    </xf>
    <xf numFmtId="0" fontId="0" fillId="4" borderId="49" xfId="0" applyFill="1" applyBorder="1" applyAlignment="1" applyProtection="1">
      <alignment horizontal="center" wrapText="1"/>
      <protection locked="0"/>
    </xf>
    <xf numFmtId="0" fontId="16" fillId="3" borderId="0" xfId="0" applyFont="1" applyFill="1" applyBorder="1" applyAlignment="1" applyProtection="1">
      <alignment horizontal="center" vertical="center" wrapText="1"/>
      <protection locked="0"/>
    </xf>
    <xf numFmtId="0" fontId="0" fillId="0" borderId="0" xfId="0" applyAlignment="1">
      <alignment horizontal="left" wrapText="1"/>
    </xf>
    <xf numFmtId="0" fontId="15" fillId="0" borderId="12" xfId="0" applyFont="1" applyBorder="1" applyAlignment="1">
      <alignment horizontal="center"/>
    </xf>
    <xf numFmtId="0" fontId="15" fillId="0" borderId="13" xfId="0" applyFont="1" applyBorder="1" applyAlignment="1">
      <alignment horizontal="center"/>
    </xf>
    <xf numFmtId="0" fontId="17" fillId="0" borderId="54" xfId="1" applyFont="1" applyFill="1" applyBorder="1" applyAlignment="1">
      <alignment horizontal="left" wrapText="1"/>
    </xf>
    <xf numFmtId="0" fontId="17" fillId="0" borderId="50" xfId="1" applyFont="1" applyFill="1" applyBorder="1" applyAlignment="1">
      <alignment horizontal="left" wrapText="1"/>
    </xf>
    <xf numFmtId="0" fontId="17" fillId="0" borderId="18" xfId="1" applyFont="1" applyFill="1" applyBorder="1" applyAlignment="1">
      <alignment horizontal="left" wrapText="1"/>
    </xf>
    <xf numFmtId="0" fontId="17" fillId="0" borderId="1" xfId="1" applyFont="1" applyFill="1" applyBorder="1" applyAlignment="1">
      <alignment horizontal="left" wrapText="1"/>
    </xf>
    <xf numFmtId="0" fontId="20" fillId="9" borderId="35" xfId="0" applyFont="1" applyFill="1" applyBorder="1" applyAlignment="1">
      <alignment horizontal="center"/>
    </xf>
    <xf numFmtId="0" fontId="20" fillId="9" borderId="38" xfId="0" applyFont="1" applyFill="1" applyBorder="1" applyAlignment="1">
      <alignment horizontal="center"/>
    </xf>
    <xf numFmtId="0" fontId="20" fillId="9" borderId="33" xfId="0" applyFont="1" applyFill="1" applyBorder="1" applyAlignment="1">
      <alignment horizontal="center"/>
    </xf>
    <xf numFmtId="0" fontId="15" fillId="0" borderId="9" xfId="0" applyFont="1" applyBorder="1" applyAlignment="1">
      <alignment horizontal="center"/>
    </xf>
    <xf numFmtId="0" fontId="15" fillId="0" borderId="10" xfId="0" applyFont="1" applyBorder="1" applyAlignment="1">
      <alignment horizontal="center"/>
    </xf>
    <xf numFmtId="0" fontId="15" fillId="0" borderId="11" xfId="0" applyFont="1" applyBorder="1" applyAlignment="1">
      <alignment horizontal="center"/>
    </xf>
    <xf numFmtId="0" fontId="17" fillId="0" borderId="65" xfId="1" applyFont="1" applyFill="1" applyBorder="1" applyAlignment="1">
      <alignment horizontal="left" wrapText="1"/>
    </xf>
    <xf numFmtId="0" fontId="17" fillId="0" borderId="17" xfId="1" applyFont="1" applyFill="1" applyBorder="1" applyAlignment="1">
      <alignment horizontal="left" wrapText="1"/>
    </xf>
    <xf numFmtId="0" fontId="15" fillId="9" borderId="9" xfId="0" applyFont="1" applyFill="1" applyBorder="1" applyAlignment="1">
      <alignment horizontal="center" wrapText="1"/>
    </xf>
    <xf numFmtId="0" fontId="15" fillId="9" borderId="10" xfId="0" applyFont="1" applyFill="1" applyBorder="1" applyAlignment="1">
      <alignment horizontal="center" wrapText="1"/>
    </xf>
    <xf numFmtId="0" fontId="15" fillId="9" borderId="11" xfId="0" applyFont="1" applyFill="1" applyBorder="1" applyAlignment="1">
      <alignment horizontal="center" wrapText="1"/>
    </xf>
    <xf numFmtId="0" fontId="7" fillId="9" borderId="18" xfId="0" applyFont="1" applyFill="1" applyBorder="1" applyAlignment="1">
      <alignment horizontal="left"/>
    </xf>
    <xf numFmtId="0" fontId="7" fillId="9" borderId="1" xfId="0" applyFont="1" applyFill="1" applyBorder="1" applyAlignment="1">
      <alignment horizontal="left"/>
    </xf>
    <xf numFmtId="0" fontId="7" fillId="9" borderId="12" xfId="0" applyFont="1" applyFill="1" applyBorder="1" applyAlignment="1">
      <alignment horizontal="left"/>
    </xf>
    <xf numFmtId="0" fontId="7" fillId="9" borderId="13" xfId="0" applyFont="1" applyFill="1" applyBorder="1" applyAlignment="1">
      <alignment horizontal="left"/>
    </xf>
    <xf numFmtId="0" fontId="7" fillId="9" borderId="22" xfId="0" applyFont="1" applyFill="1" applyBorder="1" applyAlignment="1">
      <alignment horizontal="left"/>
    </xf>
    <xf numFmtId="0" fontId="7" fillId="9" borderId="28" xfId="0" applyFont="1" applyFill="1" applyBorder="1" applyAlignment="1">
      <alignment horizontal="left"/>
    </xf>
    <xf numFmtId="0" fontId="7" fillId="9" borderId="17" xfId="0" applyFont="1" applyFill="1" applyBorder="1" applyAlignment="1">
      <alignment horizontal="left"/>
    </xf>
    <xf numFmtId="0" fontId="7" fillId="0" borderId="12" xfId="0" applyFont="1" applyBorder="1" applyAlignment="1">
      <alignment horizontal="center"/>
    </xf>
    <xf numFmtId="0" fontId="7" fillId="0" borderId="13" xfId="0" applyFont="1" applyBorder="1" applyAlignment="1">
      <alignment horizontal="center"/>
    </xf>
    <xf numFmtId="0" fontId="7" fillId="0" borderId="23" xfId="0" applyFont="1" applyBorder="1" applyAlignment="1">
      <alignment horizontal="center"/>
    </xf>
    <xf numFmtId="0" fontId="7" fillId="0" borderId="27" xfId="0" applyFont="1" applyBorder="1" applyAlignment="1">
      <alignment horizontal="center"/>
    </xf>
    <xf numFmtId="0" fontId="7" fillId="0" borderId="16" xfId="0" applyFont="1" applyBorder="1" applyAlignment="1">
      <alignment horizontal="center"/>
    </xf>
    <xf numFmtId="0" fontId="6" fillId="0" borderId="61" xfId="0" applyFont="1" applyBorder="1" applyAlignment="1">
      <alignment horizontal="center"/>
    </xf>
    <xf numFmtId="0" fontId="6" fillId="0" borderId="7" xfId="0" applyFont="1" applyBorder="1" applyAlignment="1">
      <alignment horizontal="center"/>
    </xf>
    <xf numFmtId="0" fontId="6" fillId="0" borderId="64" xfId="0" applyFont="1" applyBorder="1" applyAlignment="1">
      <alignment horizontal="center"/>
    </xf>
    <xf numFmtId="0" fontId="17" fillId="0" borderId="41" xfId="1" applyFont="1" applyFill="1" applyBorder="1" applyAlignment="1">
      <alignment horizontal="center" wrapText="1"/>
    </xf>
    <xf numFmtId="0" fontId="17" fillId="0" borderId="58" xfId="1" applyFont="1" applyFill="1" applyBorder="1" applyAlignment="1">
      <alignment horizontal="center" wrapText="1"/>
    </xf>
    <xf numFmtId="0" fontId="17" fillId="0" borderId="59" xfId="1" applyFont="1" applyFill="1" applyBorder="1" applyAlignment="1">
      <alignment horizontal="center" wrapText="1"/>
    </xf>
    <xf numFmtId="0" fontId="17" fillId="0" borderId="47" xfId="1" applyFont="1" applyFill="1" applyBorder="1" applyAlignment="1">
      <alignment horizontal="center" wrapText="1"/>
    </xf>
    <xf numFmtId="0" fontId="17" fillId="0" borderId="0" xfId="1" applyFont="1" applyFill="1" applyBorder="1" applyAlignment="1">
      <alignment horizontal="center" wrapText="1"/>
    </xf>
    <xf numFmtId="0" fontId="17" fillId="0" borderId="60" xfId="1" applyFont="1" applyFill="1" applyBorder="1" applyAlignment="1">
      <alignment horizontal="center" wrapText="1"/>
    </xf>
    <xf numFmtId="0" fontId="7" fillId="0" borderId="9" xfId="0" applyFont="1" applyBorder="1" applyAlignment="1">
      <alignment horizontal="center"/>
    </xf>
    <xf numFmtId="0" fontId="7" fillId="0" borderId="10" xfId="0" applyFont="1" applyBorder="1" applyAlignment="1">
      <alignment horizontal="center"/>
    </xf>
    <xf numFmtId="0" fontId="7" fillId="0" borderId="18" xfId="0" applyFont="1" applyBorder="1" applyAlignment="1">
      <alignment horizontal="center"/>
    </xf>
    <xf numFmtId="0" fontId="7" fillId="0" borderId="1" xfId="0" applyFont="1" applyBorder="1" applyAlignment="1">
      <alignment horizontal="center"/>
    </xf>
    <xf numFmtId="0" fontId="7" fillId="0" borderId="15" xfId="0" applyFont="1" applyBorder="1" applyAlignment="1">
      <alignment horizontal="center"/>
    </xf>
    <xf numFmtId="0" fontId="7" fillId="0" borderId="17" xfId="0" applyFont="1" applyBorder="1" applyAlignment="1">
      <alignment horizontal="center"/>
    </xf>
    <xf numFmtId="0" fontId="17" fillId="0" borderId="62" xfId="1" applyFont="1" applyFill="1" applyBorder="1" applyAlignment="1">
      <alignment horizontal="left" wrapText="1"/>
    </xf>
    <xf numFmtId="0" fontId="17" fillId="0" borderId="52" xfId="1" applyFont="1" applyFill="1" applyBorder="1" applyAlignment="1">
      <alignment horizontal="left" wrapText="1"/>
    </xf>
    <xf numFmtId="0" fontId="7" fillId="9" borderId="18" xfId="0" applyFont="1" applyFill="1" applyBorder="1" applyAlignment="1">
      <alignment horizontal="left" wrapText="1"/>
    </xf>
    <xf numFmtId="0" fontId="7" fillId="9" borderId="1" xfId="0" applyFont="1" applyFill="1" applyBorder="1" applyAlignment="1">
      <alignment horizontal="left" wrapText="1"/>
    </xf>
    <xf numFmtId="0" fontId="7" fillId="9" borderId="12" xfId="0" applyFont="1" applyFill="1" applyBorder="1" applyAlignment="1">
      <alignment horizontal="left" wrapText="1"/>
    </xf>
    <xf numFmtId="0" fontId="7" fillId="9" borderId="13" xfId="0" applyFont="1" applyFill="1" applyBorder="1" applyAlignment="1">
      <alignment horizontal="left" wrapText="1"/>
    </xf>
    <xf numFmtId="0" fontId="0" fillId="9" borderId="18" xfId="0" applyFill="1" applyBorder="1" applyAlignment="1">
      <alignment horizontal="center"/>
    </xf>
    <xf numFmtId="0" fontId="0" fillId="9" borderId="1" xfId="0"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15" fillId="3" borderId="9" xfId="0" applyFont="1" applyFill="1" applyBorder="1" applyAlignment="1">
      <alignment horizontal="center" wrapText="1"/>
    </xf>
    <xf numFmtId="0" fontId="15" fillId="3" borderId="10" xfId="0" applyFont="1" applyFill="1" applyBorder="1" applyAlignment="1">
      <alignment horizontal="center" wrapText="1"/>
    </xf>
    <xf numFmtId="0" fontId="15" fillId="3" borderId="11" xfId="0" applyFont="1" applyFill="1" applyBorder="1" applyAlignment="1">
      <alignment horizontal="center" wrapText="1"/>
    </xf>
    <xf numFmtId="0" fontId="0" fillId="3" borderId="18" xfId="0" applyFill="1" applyBorder="1" applyAlignment="1">
      <alignment horizontal="center"/>
    </xf>
    <xf numFmtId="0" fontId="7" fillId="12" borderId="18" xfId="0" applyFont="1" applyFill="1" applyBorder="1" applyAlignment="1">
      <alignment horizontal="left"/>
    </xf>
    <xf numFmtId="0" fontId="7" fillId="12" borderId="1" xfId="0" applyFont="1" applyFill="1" applyBorder="1" applyAlignment="1">
      <alignment horizontal="left"/>
    </xf>
    <xf numFmtId="0" fontId="7" fillId="6" borderId="18" xfId="0" applyFont="1" applyFill="1" applyBorder="1" applyAlignment="1">
      <alignment horizontal="left"/>
    </xf>
    <xf numFmtId="0" fontId="7" fillId="6" borderId="1" xfId="0" applyFont="1" applyFill="1" applyBorder="1" applyAlignment="1">
      <alignment horizontal="left"/>
    </xf>
    <xf numFmtId="0" fontId="7" fillId="13" borderId="18" xfId="0" applyFont="1" applyFill="1" applyBorder="1" applyAlignment="1">
      <alignment horizontal="left"/>
    </xf>
    <xf numFmtId="0" fontId="7" fillId="13" borderId="1" xfId="0" applyFont="1" applyFill="1" applyBorder="1" applyAlignment="1">
      <alignment horizontal="left"/>
    </xf>
    <xf numFmtId="0" fontId="7" fillId="4" borderId="18" xfId="0" applyFont="1" applyFill="1" applyBorder="1" applyAlignment="1">
      <alignment horizontal="left"/>
    </xf>
    <xf numFmtId="0" fontId="7" fillId="4" borderId="1" xfId="0" applyFont="1" applyFill="1" applyBorder="1" applyAlignment="1">
      <alignment horizontal="left"/>
    </xf>
    <xf numFmtId="0" fontId="2" fillId="0" borderId="18" xfId="1" applyFont="1" applyFill="1" applyBorder="1" applyAlignment="1">
      <alignment horizontal="left" wrapText="1"/>
    </xf>
    <xf numFmtId="0" fontId="2" fillId="0" borderId="1" xfId="1" applyFont="1" applyFill="1" applyBorder="1" applyAlignment="1">
      <alignment horizontal="left" wrapText="1"/>
    </xf>
    <xf numFmtId="0" fontId="2" fillId="0" borderId="48" xfId="1" applyFont="1" applyFill="1" applyBorder="1" applyAlignment="1">
      <alignment horizontal="left" wrapText="1"/>
    </xf>
    <xf numFmtId="0" fontId="2" fillId="8" borderId="18" xfId="1" applyFont="1" applyFill="1" applyBorder="1" applyAlignment="1">
      <alignment horizontal="left" wrapText="1"/>
    </xf>
    <xf numFmtId="0" fontId="2" fillId="8" borderId="1" xfId="1" applyFont="1" applyFill="1" applyBorder="1" applyAlignment="1">
      <alignment horizontal="left" wrapText="1"/>
    </xf>
    <xf numFmtId="0" fontId="2" fillId="8" borderId="48" xfId="1" applyFont="1" applyFill="1" applyBorder="1" applyAlignment="1">
      <alignment horizontal="left" wrapText="1"/>
    </xf>
    <xf numFmtId="0" fontId="7" fillId="0" borderId="18" xfId="0" applyFont="1" applyBorder="1" applyAlignment="1">
      <alignment horizontal="center" vertical="center" wrapText="1"/>
    </xf>
    <xf numFmtId="0" fontId="7" fillId="0" borderId="1" xfId="0" applyFont="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0" fillId="3" borderId="18" xfId="0" applyFill="1" applyBorder="1" applyAlignment="1">
      <alignment horizontal="left" vertical="center" wrapText="1"/>
    </xf>
    <xf numFmtId="0" fontId="0" fillId="3" borderId="1" xfId="0" applyFill="1" applyBorder="1" applyAlignment="1">
      <alignment horizontal="left" vertical="center" wrapText="1"/>
    </xf>
    <xf numFmtId="0" fontId="0" fillId="15" borderId="12" xfId="0" applyFill="1" applyBorder="1" applyAlignment="1">
      <alignment horizontal="left" vertical="center" wrapText="1"/>
    </xf>
    <xf numFmtId="0" fontId="0" fillId="15" borderId="13" xfId="0" applyFill="1" applyBorder="1" applyAlignment="1">
      <alignment horizontal="left" vertical="center" wrapText="1"/>
    </xf>
    <xf numFmtId="0" fontId="0" fillId="2" borderId="18" xfId="0" applyFill="1" applyBorder="1" applyAlignment="1">
      <alignment horizontal="left" vertical="center" wrapText="1"/>
    </xf>
    <xf numFmtId="0" fontId="0" fillId="2" borderId="1" xfId="0" applyFill="1" applyBorder="1" applyAlignment="1">
      <alignment horizontal="left" vertical="center" wrapText="1"/>
    </xf>
    <xf numFmtId="0" fontId="0" fillId="2" borderId="18" xfId="0" applyFill="1" applyBorder="1" applyAlignment="1">
      <alignment horizontal="center" vertical="center" wrapText="1"/>
    </xf>
    <xf numFmtId="0" fontId="0" fillId="2" borderId="1"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 xfId="0" applyFill="1" applyBorder="1" applyAlignment="1">
      <alignment horizontal="center" vertical="center" wrapText="1"/>
    </xf>
    <xf numFmtId="0" fontId="0" fillId="15" borderId="18" xfId="0" applyFill="1" applyBorder="1" applyAlignment="1">
      <alignment horizontal="center" vertical="center" wrapText="1"/>
    </xf>
    <xf numFmtId="0" fontId="0" fillId="15" borderId="1" xfId="0" applyFill="1" applyBorder="1" applyAlignment="1">
      <alignment horizontal="center" vertical="center" wrapText="1"/>
    </xf>
    <xf numFmtId="0" fontId="15" fillId="3" borderId="61"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64" xfId="0" applyFont="1" applyFill="1" applyBorder="1" applyAlignment="1">
      <alignment horizontal="center" vertical="center" wrapText="1"/>
    </xf>
    <xf numFmtId="0" fontId="0" fillId="0" borderId="61" xfId="0" applyBorder="1" applyAlignment="1">
      <alignment horizontal="center"/>
    </xf>
    <xf numFmtId="0" fontId="0" fillId="0" borderId="7" xfId="0" applyBorder="1" applyAlignment="1">
      <alignment horizontal="center"/>
    </xf>
    <xf numFmtId="0" fontId="0" fillId="0" borderId="64" xfId="0" applyBorder="1" applyAlignment="1">
      <alignment horizontal="center"/>
    </xf>
    <xf numFmtId="0" fontId="7" fillId="0" borderId="0" xfId="0" applyFont="1" applyFill="1" applyBorder="1" applyAlignment="1">
      <alignment horizontal="center" vertical="center" wrapText="1"/>
    </xf>
    <xf numFmtId="0" fontId="18" fillId="14" borderId="9" xfId="1" applyFont="1" applyFill="1" applyBorder="1" applyAlignment="1">
      <alignment horizontal="center" vertical="center"/>
    </xf>
    <xf numFmtId="0" fontId="18" fillId="14" borderId="10" xfId="1" applyFont="1" applyFill="1" applyBorder="1" applyAlignment="1">
      <alignment horizontal="center" vertical="center"/>
    </xf>
    <xf numFmtId="0" fontId="18" fillId="14" borderId="56" xfId="1" applyFont="1" applyFill="1" applyBorder="1" applyAlignment="1">
      <alignment horizontal="center" vertical="center"/>
    </xf>
    <xf numFmtId="0" fontId="18" fillId="14" borderId="12" xfId="1" applyFont="1" applyFill="1" applyBorder="1" applyAlignment="1">
      <alignment horizontal="center" vertical="center"/>
    </xf>
    <xf numFmtId="0" fontId="18" fillId="14" borderId="13" xfId="1" applyFont="1" applyFill="1" applyBorder="1" applyAlignment="1">
      <alignment horizontal="center" vertical="center"/>
    </xf>
    <xf numFmtId="0" fontId="18" fillId="14" borderId="57" xfId="1" applyFont="1" applyFill="1" applyBorder="1" applyAlignment="1">
      <alignment horizontal="center" vertical="center"/>
    </xf>
    <xf numFmtId="0" fontId="7" fillId="3" borderId="65"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55" xfId="0" applyFont="1" applyFill="1" applyBorder="1" applyAlignment="1">
      <alignment horizontal="center" wrapText="1"/>
    </xf>
    <xf numFmtId="0" fontId="7" fillId="3" borderId="14" xfId="0" applyFont="1" applyFill="1" applyBorder="1" applyAlignment="1">
      <alignment horizontal="center" wrapText="1"/>
    </xf>
    <xf numFmtId="0" fontId="18" fillId="14" borderId="54" xfId="1" applyFont="1" applyFill="1" applyBorder="1" applyAlignment="1">
      <alignment horizontal="center" vertical="center"/>
    </xf>
    <xf numFmtId="0" fontId="18" fillId="14" borderId="50" xfId="1" applyFont="1" applyFill="1" applyBorder="1" applyAlignment="1">
      <alignment horizontal="center" vertical="center"/>
    </xf>
    <xf numFmtId="0" fontId="18" fillId="14" borderId="51" xfId="1" applyFont="1" applyFill="1" applyBorder="1" applyAlignment="1">
      <alignment horizontal="center" vertical="center"/>
    </xf>
    <xf numFmtId="0" fontId="7" fillId="3" borderId="54" xfId="0" applyFont="1" applyFill="1" applyBorder="1" applyAlignment="1">
      <alignment horizontal="center" vertical="center" wrapText="1"/>
    </xf>
    <xf numFmtId="0" fontId="7" fillId="3" borderId="55" xfId="0" applyFont="1" applyFill="1" applyBorder="1" applyAlignment="1">
      <alignment horizontal="center" vertical="center" wrapText="1"/>
    </xf>
    <xf numFmtId="0" fontId="19" fillId="3" borderId="66" xfId="0" applyFont="1" applyFill="1" applyBorder="1" applyAlignment="1">
      <alignment horizontal="center" wrapText="1"/>
    </xf>
    <xf numFmtId="0" fontId="19" fillId="3" borderId="67" xfId="0" applyFont="1" applyFill="1" applyBorder="1" applyAlignment="1">
      <alignment horizontal="center" wrapText="1"/>
    </xf>
    <xf numFmtId="0" fontId="2" fillId="8" borderId="54" xfId="1" applyFont="1" applyFill="1" applyBorder="1" applyAlignment="1">
      <alignment horizontal="left" wrapText="1"/>
    </xf>
    <xf numFmtId="0" fontId="2" fillId="8" borderId="50" xfId="1" applyFont="1" applyFill="1" applyBorder="1" applyAlignment="1">
      <alignment horizontal="left" wrapText="1"/>
    </xf>
    <xf numFmtId="0" fontId="2" fillId="8" borderId="51" xfId="1" applyFont="1" applyFill="1" applyBorder="1" applyAlignment="1">
      <alignment horizontal="left" wrapText="1"/>
    </xf>
    <xf numFmtId="0" fontId="7" fillId="0" borderId="61" xfId="0" applyFont="1" applyBorder="1" applyAlignment="1">
      <alignment horizontal="center"/>
    </xf>
    <xf numFmtId="0" fontId="7" fillId="0" borderId="7" xfId="0" applyFont="1" applyBorder="1" applyAlignment="1">
      <alignment horizontal="center"/>
    </xf>
    <xf numFmtId="0" fontId="7" fillId="0" borderId="64" xfId="0" applyFont="1" applyBorder="1" applyAlignment="1">
      <alignment horizontal="center"/>
    </xf>
    <xf numFmtId="0" fontId="0" fillId="0" borderId="18" xfId="0"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0" borderId="62" xfId="1" applyFont="1" applyFill="1" applyBorder="1" applyAlignment="1">
      <alignment horizontal="left" wrapText="1"/>
    </xf>
    <xf numFmtId="0" fontId="2" fillId="0" borderId="52" xfId="1" applyFont="1" applyFill="1" applyBorder="1" applyAlignment="1">
      <alignment horizontal="left" wrapText="1"/>
    </xf>
    <xf numFmtId="0" fontId="2" fillId="0" borderId="53" xfId="1" applyFont="1" applyFill="1" applyBorder="1" applyAlignment="1">
      <alignment horizontal="left" wrapText="1"/>
    </xf>
    <xf numFmtId="0" fontId="2" fillId="0" borderId="54" xfId="1" applyFont="1" applyFill="1" applyBorder="1" applyAlignment="1">
      <alignment horizontal="left" wrapText="1"/>
    </xf>
    <xf numFmtId="0" fontId="2" fillId="0" borderId="50" xfId="1" applyFont="1" applyFill="1" applyBorder="1" applyAlignment="1">
      <alignment horizontal="left" wrapText="1"/>
    </xf>
    <xf numFmtId="0" fontId="2" fillId="0" borderId="51" xfId="1" applyFont="1" applyFill="1" applyBorder="1" applyAlignment="1">
      <alignment horizontal="left" wrapText="1"/>
    </xf>
    <xf numFmtId="0" fontId="0" fillId="0" borderId="42" xfId="0" applyBorder="1" applyAlignment="1">
      <alignment horizontal="center"/>
    </xf>
    <xf numFmtId="0" fontId="0" fillId="0" borderId="69" xfId="0" applyBorder="1" applyAlignment="1">
      <alignment horizontal="center"/>
    </xf>
    <xf numFmtId="0" fontId="0" fillId="0" borderId="0" xfId="0" applyBorder="1" applyAlignment="1">
      <alignment horizontal="center"/>
    </xf>
    <xf numFmtId="0" fontId="0" fillId="0" borderId="60" xfId="0" applyBorder="1" applyAlignment="1">
      <alignment horizontal="center"/>
    </xf>
  </cellXfs>
  <cellStyles count="3">
    <cellStyle name="Normal" xfId="0" builtinId="0"/>
    <cellStyle name="Normal_Estadisticas M y R" xfId="1" xr:uid="{00000000-0005-0000-0000-000001000000}"/>
    <cellStyle name="Porcentaje" xfId="2" builtinId="5"/>
  </cellStyles>
  <dxfs count="12">
    <dxf>
      <fill>
        <patternFill>
          <bgColor rgb="FF92D050"/>
        </patternFill>
      </fill>
    </dxf>
    <dxf>
      <fill>
        <patternFill>
          <bgColor rgb="FFC00000"/>
        </patternFill>
      </fill>
    </dxf>
    <dxf>
      <fill>
        <patternFill>
          <bgColor theme="0" tint="-0.14996795556505021"/>
        </patternFill>
      </fill>
    </dxf>
    <dxf>
      <fill>
        <patternFill>
          <bgColor rgb="FFFF3300"/>
        </patternFill>
      </fill>
    </dxf>
    <dxf>
      <fill>
        <patternFill>
          <bgColor rgb="FF00B050"/>
        </patternFill>
      </fill>
    </dxf>
    <dxf>
      <fill>
        <patternFill>
          <bgColor rgb="FFF68F50"/>
        </patternFill>
      </fill>
    </dxf>
    <dxf>
      <fill>
        <patternFill>
          <bgColor rgb="FFFFFF00"/>
        </patternFill>
      </fill>
    </dxf>
    <dxf>
      <fill>
        <patternFill>
          <bgColor rgb="FFCE285B"/>
        </patternFill>
      </fill>
    </dxf>
    <dxf>
      <fill>
        <patternFill>
          <bgColor rgb="FFFF0000"/>
        </patternFill>
      </fill>
    </dxf>
    <dxf>
      <fill>
        <patternFill>
          <bgColor theme="0" tint="-0.24994659260841701"/>
        </patternFill>
      </fill>
    </dxf>
    <dxf>
      <fill>
        <patternFill>
          <bgColor rgb="FF92D050"/>
        </patternFill>
      </fill>
    </dxf>
    <dxf>
      <fill>
        <patternFill>
          <bgColor rgb="FF00B0F0"/>
        </patternFill>
      </fill>
    </dxf>
  </dxfs>
  <tableStyles count="0" defaultTableStyle="TableStyleMedium2" defaultPivotStyle="PivotStyleMedium9"/>
  <colors>
    <mruColors>
      <color rgb="FF00CC00"/>
      <color rgb="FFCC0000"/>
      <color rgb="FFFF0000"/>
      <color rgb="FFFF3300"/>
      <color rgb="FFCE285B"/>
      <color rgb="FFAC0046"/>
      <color rgb="FFDE005A"/>
      <color rgb="FFF68F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s-CO"/>
              <a:t>Gráfica 2. Nivel de aceptabilidad de riesgos operativos inherentes 2018 y 2019</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s-CO"/>
        </a:p>
      </c:txPr>
    </c:title>
    <c:autoTitleDeleted val="0"/>
    <c:plotArea>
      <c:layout/>
      <c:barChart>
        <c:barDir val="bar"/>
        <c:grouping val="clustered"/>
        <c:varyColors val="0"/>
        <c:ser>
          <c:idx val="1"/>
          <c:order val="1"/>
          <c:tx>
            <c:strRef>
              <c:f>'Estadisticas- Análisis'!$E$84</c:f>
              <c:strCache>
                <c:ptCount val="1"/>
                <c:pt idx="0">
                  <c:v>2018</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'Estadisticas- Análisis'!$C$85:$C$88</c:f>
              <c:strCache>
                <c:ptCount val="4"/>
                <c:pt idx="0">
                  <c:v>Bajo</c:v>
                </c:pt>
                <c:pt idx="1">
                  <c:v>Moderado</c:v>
                </c:pt>
                <c:pt idx="2">
                  <c:v>Alto</c:v>
                </c:pt>
                <c:pt idx="3">
                  <c:v>Extremo</c:v>
                </c:pt>
              </c:strCache>
            </c:strRef>
          </c:cat>
          <c:val>
            <c:numRef>
              <c:f>'Estadisticas- Análisis'!$E$85:$E$88</c:f>
              <c:numCache>
                <c:formatCode>General</c:formatCode>
                <c:ptCount val="4"/>
                <c:pt idx="0">
                  <c:v>3</c:v>
                </c:pt>
                <c:pt idx="1">
                  <c:v>23</c:v>
                </c:pt>
                <c:pt idx="2">
                  <c:v>10</c:v>
                </c:pt>
                <c:pt idx="3">
                  <c:v>1</c:v>
                </c:pt>
              </c:numCache>
            </c:numRef>
          </c:val>
          <c:extLst>
            <c:ext xmlns:c16="http://schemas.microsoft.com/office/drawing/2014/chart" uri="{C3380CC4-5D6E-409C-BE32-E72D297353CC}">
              <c16:uniqueId val="{00000000-A5B1-47DC-80E9-DA3C4EF90B97}"/>
            </c:ext>
          </c:extLst>
        </c:ser>
        <c:ser>
          <c:idx val="2"/>
          <c:order val="2"/>
          <c:tx>
            <c:strRef>
              <c:f>'Estadisticas- Análisis'!$F$84</c:f>
              <c:strCache>
                <c:ptCount val="1"/>
                <c:pt idx="0">
                  <c:v>2019</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'Estadisticas- Análisis'!$C$85:$C$88</c:f>
              <c:strCache>
                <c:ptCount val="4"/>
                <c:pt idx="0">
                  <c:v>Bajo</c:v>
                </c:pt>
                <c:pt idx="1">
                  <c:v>Moderado</c:v>
                </c:pt>
                <c:pt idx="2">
                  <c:v>Alto</c:v>
                </c:pt>
                <c:pt idx="3">
                  <c:v>Extremo</c:v>
                </c:pt>
              </c:strCache>
            </c:strRef>
          </c:cat>
          <c:val>
            <c:numRef>
              <c:f>'Estadisticas- Análisis'!$F$85:$F$88</c:f>
              <c:numCache>
                <c:formatCode>General</c:formatCode>
                <c:ptCount val="4"/>
                <c:pt idx="0">
                  <c:v>10</c:v>
                </c:pt>
                <c:pt idx="1">
                  <c:v>31</c:v>
                </c:pt>
                <c:pt idx="2">
                  <c:v>15</c:v>
                </c:pt>
                <c:pt idx="3">
                  <c:v>1</c:v>
                </c:pt>
              </c:numCache>
            </c:numRef>
          </c:val>
          <c:extLst>
            <c:ext xmlns:c16="http://schemas.microsoft.com/office/drawing/2014/chart" uri="{C3380CC4-5D6E-409C-BE32-E72D297353CC}">
              <c16:uniqueId val="{00000001-A5B1-47DC-80E9-DA3C4EF90B97}"/>
            </c:ext>
          </c:extLst>
        </c:ser>
        <c:dLbls>
          <c:dLblPos val="inEnd"/>
          <c:showLegendKey val="0"/>
          <c:showVal val="1"/>
          <c:showCatName val="0"/>
          <c:showSerName val="0"/>
          <c:showPercent val="0"/>
          <c:showBubbleSize val="0"/>
        </c:dLbls>
        <c:gapWidth val="115"/>
        <c:overlap val="-20"/>
        <c:axId val="186753496"/>
        <c:axId val="186756632"/>
        <c:extLst>
          <c:ext xmlns:c15="http://schemas.microsoft.com/office/drawing/2012/chart" uri="{02D57815-91ED-43cb-92C2-25804820EDAC}">
            <c15:filteredBarSeries>
              <c15:ser>
                <c:idx val="0"/>
                <c:order val="0"/>
                <c:tx>
                  <c:strRef>
                    <c:extLst>
                      <c:ext uri="{02D57815-91ED-43cb-92C2-25804820EDAC}">
                        <c15:formulaRef>
                          <c15:sqref>'Estadisticas- Análisis'!$D$84</c15:sqref>
                        </c15:formulaRef>
                      </c:ext>
                    </c:extLst>
                    <c:strCache>
                      <c:ptCount val="1"/>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'Estadisticas- Análisis'!$C$85:$C$88</c15:sqref>
                        </c15:formulaRef>
                      </c:ext>
                    </c:extLst>
                    <c:strCache>
                      <c:ptCount val="4"/>
                      <c:pt idx="0">
                        <c:v>Bajo</c:v>
                      </c:pt>
                      <c:pt idx="1">
                        <c:v>Moderado</c:v>
                      </c:pt>
                      <c:pt idx="2">
                        <c:v>Alto</c:v>
                      </c:pt>
                      <c:pt idx="3">
                        <c:v>Extremo</c:v>
                      </c:pt>
                    </c:strCache>
                  </c:strRef>
                </c:cat>
                <c:val>
                  <c:numRef>
                    <c:extLst>
                      <c:ext uri="{02D57815-91ED-43cb-92C2-25804820EDAC}">
                        <c15:formulaRef>
                          <c15:sqref>'Estadisticas- Análisis'!$D$85:$D$88</c15:sqref>
                        </c15:formulaRef>
                      </c:ext>
                    </c:extLst>
                    <c:numCache>
                      <c:formatCode>General</c:formatCode>
                      <c:ptCount val="4"/>
                    </c:numCache>
                  </c:numRef>
                </c:val>
                <c:extLst>
                  <c:ext xmlns:c16="http://schemas.microsoft.com/office/drawing/2014/chart" uri="{C3380CC4-5D6E-409C-BE32-E72D297353CC}">
                    <c16:uniqueId val="{00000002-A5B1-47DC-80E9-DA3C4EF90B97}"/>
                  </c:ext>
                </c:extLst>
              </c15:ser>
            </c15:filteredBarSeries>
          </c:ext>
        </c:extLst>
      </c:barChart>
      <c:catAx>
        <c:axId val="186753496"/>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dk1"/>
                    </a:solidFill>
                    <a:latin typeface="+mn-lt"/>
                    <a:ea typeface="+mn-ea"/>
                    <a:cs typeface="+mn-cs"/>
                  </a:defRPr>
                </a:pPr>
                <a:r>
                  <a:rPr lang="es-CO"/>
                  <a:t>Ni</a:t>
                </a:r>
                <a:r>
                  <a:rPr lang="es-CO" baseline="0"/>
                  <a:t>vel de Aceptabilidad Inherent</a:t>
                </a:r>
                <a:r>
                  <a:rPr lang="es-CO"/>
                  <a:t>e</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86756632"/>
        <c:crosses val="autoZero"/>
        <c:auto val="1"/>
        <c:lblAlgn val="ctr"/>
        <c:lblOffset val="100"/>
        <c:noMultiLvlLbl val="0"/>
      </c:catAx>
      <c:valAx>
        <c:axId val="186756632"/>
        <c:scaling>
          <c:orientation val="minMax"/>
        </c:scaling>
        <c:delete val="0"/>
        <c:axPos val="b"/>
        <c:majorGridlines>
          <c:spPr>
            <a:ln w="9525" cap="flat" cmpd="sng" algn="ctr">
              <a:solidFill>
                <a:schemeClr val="bg1">
                  <a:lumMod val="6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r>
                  <a:rPr lang="es-CO"/>
                  <a:t>Número</a:t>
                </a:r>
                <a:r>
                  <a:rPr lang="es-CO" baseline="0"/>
                  <a:t> de riesgos</a:t>
                </a:r>
                <a:endParaRPr lang="es-CO"/>
              </a:p>
            </c:rich>
          </c:tx>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86753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s-CO"/>
              <a:t>Gráfica 3. Nivel de aceptabilidad de riesgos operativos residuales 2018 y 2019</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s-CO"/>
        </a:p>
      </c:txPr>
    </c:title>
    <c:autoTitleDeleted val="0"/>
    <c:plotArea>
      <c:layout/>
      <c:barChart>
        <c:barDir val="bar"/>
        <c:grouping val="clustered"/>
        <c:varyColors val="0"/>
        <c:ser>
          <c:idx val="1"/>
          <c:order val="1"/>
          <c:tx>
            <c:strRef>
              <c:f>'Estadisticas- Análisis'!$J$84</c:f>
              <c:strCache>
                <c:ptCount val="1"/>
                <c:pt idx="0">
                  <c:v>2018</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'Estadisticas- Análisis'!$H$85:$H$88</c:f>
              <c:strCache>
                <c:ptCount val="4"/>
                <c:pt idx="0">
                  <c:v>Bajo</c:v>
                </c:pt>
                <c:pt idx="1">
                  <c:v>Moderado</c:v>
                </c:pt>
                <c:pt idx="2">
                  <c:v>Alto</c:v>
                </c:pt>
                <c:pt idx="3">
                  <c:v>Extremo</c:v>
                </c:pt>
              </c:strCache>
            </c:strRef>
          </c:cat>
          <c:val>
            <c:numRef>
              <c:f>'Estadisticas- Análisis'!$J$85:$J$88</c:f>
              <c:numCache>
                <c:formatCode>General</c:formatCode>
                <c:ptCount val="4"/>
                <c:pt idx="0">
                  <c:v>18</c:v>
                </c:pt>
                <c:pt idx="1">
                  <c:v>13</c:v>
                </c:pt>
                <c:pt idx="2">
                  <c:v>6</c:v>
                </c:pt>
                <c:pt idx="3">
                  <c:v>0</c:v>
                </c:pt>
              </c:numCache>
            </c:numRef>
          </c:val>
          <c:extLst>
            <c:ext xmlns:c16="http://schemas.microsoft.com/office/drawing/2014/chart" uri="{C3380CC4-5D6E-409C-BE32-E72D297353CC}">
              <c16:uniqueId val="{00000000-1E1B-4498-86C8-35E768E2EBAE}"/>
            </c:ext>
          </c:extLst>
        </c:ser>
        <c:ser>
          <c:idx val="2"/>
          <c:order val="2"/>
          <c:tx>
            <c:strRef>
              <c:f>'Estadisticas- Análisis'!$K$84</c:f>
              <c:strCache>
                <c:ptCount val="1"/>
                <c:pt idx="0">
                  <c:v>2019</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'Estadisticas- Análisis'!$H$85:$H$88</c:f>
              <c:strCache>
                <c:ptCount val="4"/>
                <c:pt idx="0">
                  <c:v>Bajo</c:v>
                </c:pt>
                <c:pt idx="1">
                  <c:v>Moderado</c:v>
                </c:pt>
                <c:pt idx="2">
                  <c:v>Alto</c:v>
                </c:pt>
                <c:pt idx="3">
                  <c:v>Extremo</c:v>
                </c:pt>
              </c:strCache>
            </c:strRef>
          </c:cat>
          <c:val>
            <c:numRef>
              <c:f>'Estadisticas- Análisis'!$K$85:$K$88</c:f>
              <c:numCache>
                <c:formatCode>General</c:formatCode>
                <c:ptCount val="4"/>
                <c:pt idx="0">
                  <c:v>42</c:v>
                </c:pt>
                <c:pt idx="1">
                  <c:v>10</c:v>
                </c:pt>
                <c:pt idx="2">
                  <c:v>5</c:v>
                </c:pt>
                <c:pt idx="3">
                  <c:v>0</c:v>
                </c:pt>
              </c:numCache>
            </c:numRef>
          </c:val>
          <c:extLst>
            <c:ext xmlns:c16="http://schemas.microsoft.com/office/drawing/2014/chart" uri="{C3380CC4-5D6E-409C-BE32-E72D297353CC}">
              <c16:uniqueId val="{00000001-1E1B-4498-86C8-35E768E2EBAE}"/>
            </c:ext>
          </c:extLst>
        </c:ser>
        <c:dLbls>
          <c:dLblPos val="inEnd"/>
          <c:showLegendKey val="0"/>
          <c:showVal val="1"/>
          <c:showCatName val="0"/>
          <c:showSerName val="0"/>
          <c:showPercent val="0"/>
          <c:showBubbleSize val="0"/>
        </c:dLbls>
        <c:gapWidth val="115"/>
        <c:overlap val="-20"/>
        <c:axId val="186753888"/>
        <c:axId val="186752712"/>
        <c:extLst>
          <c:ext xmlns:c15="http://schemas.microsoft.com/office/drawing/2012/chart" uri="{02D57815-91ED-43cb-92C2-25804820EDAC}">
            <c15:filteredBarSeries>
              <c15:ser>
                <c:idx val="0"/>
                <c:order val="0"/>
                <c:tx>
                  <c:strRef>
                    <c:extLst>
                      <c:ext uri="{02D57815-91ED-43cb-92C2-25804820EDAC}">
                        <c15:formulaRef>
                          <c15:sqref>'Estadisticas- Análisis'!$I$84</c15:sqref>
                        </c15:formulaRef>
                      </c:ext>
                    </c:extLst>
                    <c:strCache>
                      <c:ptCount val="1"/>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'Estadisticas- Análisis'!$H$85:$H$88</c15:sqref>
                        </c15:formulaRef>
                      </c:ext>
                    </c:extLst>
                    <c:strCache>
                      <c:ptCount val="4"/>
                      <c:pt idx="0">
                        <c:v>Bajo</c:v>
                      </c:pt>
                      <c:pt idx="1">
                        <c:v>Moderado</c:v>
                      </c:pt>
                      <c:pt idx="2">
                        <c:v>Alto</c:v>
                      </c:pt>
                      <c:pt idx="3">
                        <c:v>Extremo</c:v>
                      </c:pt>
                    </c:strCache>
                  </c:strRef>
                </c:cat>
                <c:val>
                  <c:numRef>
                    <c:extLst>
                      <c:ext uri="{02D57815-91ED-43cb-92C2-25804820EDAC}">
                        <c15:formulaRef>
                          <c15:sqref>'Estadisticas- Análisis'!$I$85:$I$88</c15:sqref>
                        </c15:formulaRef>
                      </c:ext>
                    </c:extLst>
                    <c:numCache>
                      <c:formatCode>General</c:formatCode>
                      <c:ptCount val="4"/>
                    </c:numCache>
                  </c:numRef>
                </c:val>
                <c:extLst>
                  <c:ext xmlns:c16="http://schemas.microsoft.com/office/drawing/2014/chart" uri="{C3380CC4-5D6E-409C-BE32-E72D297353CC}">
                    <c16:uniqueId val="{00000002-1E1B-4498-86C8-35E768E2EBAE}"/>
                  </c:ext>
                </c:extLst>
              </c15:ser>
            </c15:filteredBarSeries>
          </c:ext>
        </c:extLst>
      </c:barChart>
      <c:catAx>
        <c:axId val="186753888"/>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dk1"/>
                    </a:solidFill>
                    <a:latin typeface="+mn-lt"/>
                    <a:ea typeface="+mn-ea"/>
                    <a:cs typeface="+mn-cs"/>
                  </a:defRPr>
                </a:pPr>
                <a:r>
                  <a:rPr lang="es-CO"/>
                  <a:t>Nivel de Aceptabilidad</a:t>
                </a:r>
                <a:r>
                  <a:rPr lang="es-CO" baseline="0"/>
                  <a:t> Residual</a:t>
                </a:r>
                <a:endParaRPr lang="es-CO"/>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86752712"/>
        <c:crosses val="autoZero"/>
        <c:auto val="1"/>
        <c:lblAlgn val="ctr"/>
        <c:lblOffset val="100"/>
        <c:noMultiLvlLbl val="0"/>
      </c:catAx>
      <c:valAx>
        <c:axId val="186752712"/>
        <c:scaling>
          <c:orientation val="minMax"/>
        </c:scaling>
        <c:delete val="0"/>
        <c:axPos val="b"/>
        <c:majorGridlines>
          <c:spPr>
            <a:ln w="9525" cap="flat" cmpd="sng" algn="ctr">
              <a:solidFill>
                <a:schemeClr val="bg1">
                  <a:lumMod val="6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r>
                  <a:rPr lang="es-CO"/>
                  <a:t>Número de Riesgos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86753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s-CO"/>
              <a:t>Gráfica</a:t>
            </a:r>
            <a:r>
              <a:rPr lang="es-CO" baseline="0"/>
              <a:t> 4. Resumen de cambios en riesgos 2019</a:t>
            </a:r>
            <a:endParaRPr lang="es-CO"/>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'Estadisticas- Análisis'!$C$93:$C$95</c:f>
              <c:strCache>
                <c:ptCount val="3"/>
                <c:pt idx="0">
                  <c:v>Riesgos modificados</c:v>
                </c:pt>
                <c:pt idx="1">
                  <c:v>Riesgos no modificados</c:v>
                </c:pt>
                <c:pt idx="2">
                  <c:v>Riesgos nuevos</c:v>
                </c:pt>
              </c:strCache>
            </c:strRef>
          </c:cat>
          <c:val>
            <c:numRef>
              <c:f>'Estadisticas- Análisis'!$D$93:$D$95</c:f>
              <c:numCache>
                <c:formatCode>General</c:formatCode>
                <c:ptCount val="3"/>
              </c:numCache>
            </c:numRef>
          </c:val>
          <c:extLst>
            <c:ext xmlns:c16="http://schemas.microsoft.com/office/drawing/2014/chart" uri="{C3380CC4-5D6E-409C-BE32-E72D297353CC}">
              <c16:uniqueId val="{00000000-9364-42E3-8F15-8E82BA3628B4}"/>
            </c:ext>
          </c:extLst>
        </c:ser>
        <c:ser>
          <c:idx val="1"/>
          <c:order val="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spPr>
              <a:solidFill>
                <a:srgbClr val="00B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9364-42E3-8F15-8E82BA3628B4}"/>
              </c:ext>
            </c:extLst>
          </c:dPt>
          <c:dPt>
            <c:idx val="1"/>
            <c:invertIfNegative val="0"/>
            <c:bubble3D val="0"/>
            <c:spPr>
              <a:solidFill>
                <a:schemeClr val="bg1">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4-9364-42E3-8F15-8E82BA3628B4}"/>
              </c:ext>
            </c:extLst>
          </c:dPt>
          <c:dPt>
            <c:idx val="2"/>
            <c:invertIfNegative val="0"/>
            <c:bubble3D val="0"/>
            <c:spPr>
              <a:solidFill>
                <a:srgbClr val="00B0F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6-9364-42E3-8F15-8E82BA3628B4}"/>
              </c:ext>
            </c:extLst>
          </c:dPt>
          <c:dLbls>
            <c:dLbl>
              <c:idx val="0"/>
              <c:layout>
                <c:manualLayout>
                  <c:x val="0"/>
                  <c:y val="7.8703703703703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64-42E3-8F15-8E82BA3628B4}"/>
                </c:ext>
              </c:extLst>
            </c:dLbl>
            <c:dLbl>
              <c:idx val="1"/>
              <c:layout>
                <c:manualLayout>
                  <c:x val="5.5555555555555558E-3"/>
                  <c:y val="7.8703703703703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64-42E3-8F15-8E82BA3628B4}"/>
                </c:ext>
              </c:extLst>
            </c:dLbl>
            <c:dLbl>
              <c:idx val="2"/>
              <c:layout>
                <c:manualLayout>
                  <c:x val="5.5555555555555558E-3"/>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64-42E3-8F15-8E82BA3628B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'Estadisticas- Análisis'!$C$93:$C$95</c:f>
              <c:strCache>
                <c:ptCount val="3"/>
                <c:pt idx="0">
                  <c:v>Riesgos modificados</c:v>
                </c:pt>
                <c:pt idx="1">
                  <c:v>Riesgos no modificados</c:v>
                </c:pt>
                <c:pt idx="2">
                  <c:v>Riesgos nuevos</c:v>
                </c:pt>
              </c:strCache>
            </c:strRef>
          </c:cat>
          <c:val>
            <c:numRef>
              <c:f>'Estadisticas- Análisis'!$E$93:$E$95</c:f>
              <c:numCache>
                <c:formatCode>General</c:formatCode>
                <c:ptCount val="3"/>
                <c:pt idx="0">
                  <c:v>11</c:v>
                </c:pt>
                <c:pt idx="1">
                  <c:v>25</c:v>
                </c:pt>
                <c:pt idx="2">
                  <c:v>21</c:v>
                </c:pt>
              </c:numCache>
            </c:numRef>
          </c:val>
          <c:extLst>
            <c:ext xmlns:c16="http://schemas.microsoft.com/office/drawing/2014/chart" uri="{C3380CC4-5D6E-409C-BE32-E72D297353CC}">
              <c16:uniqueId val="{00000007-9364-42E3-8F15-8E82BA3628B4}"/>
            </c:ext>
          </c:extLst>
        </c:ser>
        <c:dLbls>
          <c:showLegendKey val="0"/>
          <c:showVal val="0"/>
          <c:showCatName val="0"/>
          <c:showSerName val="0"/>
          <c:showPercent val="0"/>
          <c:showBubbleSize val="0"/>
        </c:dLbls>
        <c:gapWidth val="150"/>
        <c:shape val="box"/>
        <c:axId val="186754280"/>
        <c:axId val="186758200"/>
        <c:axId val="0"/>
      </c:bar3DChart>
      <c:catAx>
        <c:axId val="18675428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86758200"/>
        <c:crosses val="autoZero"/>
        <c:auto val="1"/>
        <c:lblAlgn val="ctr"/>
        <c:lblOffset val="100"/>
        <c:noMultiLvlLbl val="0"/>
      </c:catAx>
      <c:valAx>
        <c:axId val="186758200"/>
        <c:scaling>
          <c:orientation val="minMax"/>
        </c:scaling>
        <c:delete val="0"/>
        <c:axPos val="l"/>
        <c:majorGridlines>
          <c:spPr>
            <a:ln w="9525" cap="flat" cmpd="sng" algn="ctr">
              <a:solidFill>
                <a:schemeClr val="bg1">
                  <a:lumMod val="50000"/>
                </a:schemeClr>
              </a:solidFill>
              <a:prstDash val="solid"/>
              <a:round/>
            </a:ln>
            <a:effectLst/>
          </c:spPr>
        </c:majorGridlines>
        <c:title>
          <c:tx>
            <c:rich>
              <a:bodyPr rot="-5400000" spcFirstLastPara="1" vertOverflow="ellipsis" vert="horz" wrap="square" anchor="ctr" anchorCtr="1"/>
              <a:lstStyle/>
              <a:p>
                <a:pPr>
                  <a:defRPr sz="900" b="0" i="0" u="none" strike="noStrike" kern="1200" baseline="0">
                    <a:solidFill>
                      <a:schemeClr val="dk1"/>
                    </a:solidFill>
                    <a:latin typeface="+mn-lt"/>
                    <a:ea typeface="+mn-ea"/>
                    <a:cs typeface="+mn-cs"/>
                  </a:defRPr>
                </a:pPr>
                <a:r>
                  <a:rPr lang="es-CO"/>
                  <a:t>Riesgos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86754280"/>
        <c:crosses val="autoZero"/>
        <c:crossBetween val="between"/>
      </c:valAx>
      <c:spPr>
        <a:noFill/>
        <a:ln>
          <a:noFill/>
        </a:ln>
        <a:effectLst/>
      </c:spPr>
    </c:plotArea>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s-CO"/>
              <a:t>Gráfica</a:t>
            </a:r>
            <a:r>
              <a:rPr lang="es-CO" baseline="0"/>
              <a:t> 5. Resumen de cambios en controles 2019</a:t>
            </a:r>
            <a:endParaRPr lang="es-CO"/>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1"/>
          <c:order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spPr>
              <a:solidFill>
                <a:srgbClr val="00B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60F8-4A17-9D16-00659B076F62}"/>
              </c:ext>
            </c:extLst>
          </c:dPt>
          <c:dPt>
            <c:idx val="1"/>
            <c:invertIfNegative val="0"/>
            <c:bubble3D val="0"/>
            <c:spPr>
              <a:solidFill>
                <a:schemeClr val="bg1">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60F8-4A17-9D16-00659B076F62}"/>
              </c:ext>
            </c:extLst>
          </c:dPt>
          <c:dPt>
            <c:idx val="2"/>
            <c:invertIfNegative val="0"/>
            <c:bubble3D val="0"/>
            <c:spPr>
              <a:solidFill>
                <a:srgbClr val="00B0F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60F8-4A17-9D16-00659B076F62}"/>
              </c:ext>
            </c:extLst>
          </c:dPt>
          <c:dLbls>
            <c:dLbl>
              <c:idx val="0"/>
              <c:layout>
                <c:manualLayout>
                  <c:x val="0"/>
                  <c:y val="7.8703703703703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F8-4A17-9D16-00659B076F62}"/>
                </c:ext>
              </c:extLst>
            </c:dLbl>
            <c:dLbl>
              <c:idx val="1"/>
              <c:layout>
                <c:manualLayout>
                  <c:x val="5.5555555555555558E-3"/>
                  <c:y val="7.8703703703703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0F8-4A17-9D16-00659B076F62}"/>
                </c:ext>
              </c:extLst>
            </c:dLbl>
            <c:dLbl>
              <c:idx val="2"/>
              <c:layout>
                <c:manualLayout>
                  <c:x val="5.5555555555555558E-3"/>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0F8-4A17-9D16-00659B076F6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'Estadisticas- Análisis'!$H$93:$I$95</c:f>
              <c:strCache>
                <c:ptCount val="3"/>
                <c:pt idx="0">
                  <c:v>Controles modificados</c:v>
                </c:pt>
                <c:pt idx="1">
                  <c:v>Controles no modificados</c:v>
                </c:pt>
                <c:pt idx="2">
                  <c:v>Controles nuevos</c:v>
                </c:pt>
              </c:strCache>
            </c:strRef>
          </c:cat>
          <c:val>
            <c:numRef>
              <c:f>'Estadisticas- Análisis'!$J$93:$J$95</c:f>
              <c:numCache>
                <c:formatCode>General</c:formatCode>
                <c:ptCount val="3"/>
                <c:pt idx="0">
                  <c:v>16</c:v>
                </c:pt>
                <c:pt idx="1">
                  <c:v>34</c:v>
                </c:pt>
                <c:pt idx="2">
                  <c:v>47</c:v>
                </c:pt>
              </c:numCache>
            </c:numRef>
          </c:val>
          <c:extLst>
            <c:ext xmlns:c16="http://schemas.microsoft.com/office/drawing/2014/chart" uri="{C3380CC4-5D6E-409C-BE32-E72D297353CC}">
              <c16:uniqueId val="{00000006-60F8-4A17-9D16-00659B076F62}"/>
            </c:ext>
          </c:extLst>
        </c:ser>
        <c:dLbls>
          <c:showLegendKey val="0"/>
          <c:showVal val="0"/>
          <c:showCatName val="0"/>
          <c:showSerName val="0"/>
          <c:showPercent val="0"/>
          <c:showBubbleSize val="0"/>
        </c:dLbls>
        <c:gapWidth val="150"/>
        <c:shape val="box"/>
        <c:axId val="186755064"/>
        <c:axId val="186757416"/>
        <c:axId val="0"/>
      </c:bar3DChart>
      <c:catAx>
        <c:axId val="1867550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86757416"/>
        <c:crosses val="autoZero"/>
        <c:auto val="1"/>
        <c:lblAlgn val="ctr"/>
        <c:lblOffset val="100"/>
        <c:noMultiLvlLbl val="0"/>
      </c:catAx>
      <c:valAx>
        <c:axId val="186757416"/>
        <c:scaling>
          <c:orientation val="minMax"/>
        </c:scaling>
        <c:delete val="0"/>
        <c:axPos val="l"/>
        <c:majorGridlines>
          <c:spPr>
            <a:ln w="9525" cap="flat" cmpd="sng" algn="ctr">
              <a:solidFill>
                <a:schemeClr val="bg1">
                  <a:lumMod val="50000"/>
                </a:schemeClr>
              </a:solidFill>
              <a:prstDash val="solid"/>
              <a:round/>
            </a:ln>
            <a:effectLst/>
          </c:spPr>
        </c:majorGridlines>
        <c:title>
          <c:tx>
            <c:rich>
              <a:bodyPr rot="-5400000" spcFirstLastPara="1" vertOverflow="ellipsis" vert="horz" wrap="square" anchor="ctr" anchorCtr="1"/>
              <a:lstStyle/>
              <a:p>
                <a:pPr>
                  <a:defRPr sz="900" b="0" i="0" u="none" strike="noStrike" kern="1200" baseline="0">
                    <a:solidFill>
                      <a:schemeClr val="dk1"/>
                    </a:solidFill>
                    <a:latin typeface="+mn-lt"/>
                    <a:ea typeface="+mn-ea"/>
                    <a:cs typeface="+mn-cs"/>
                  </a:defRPr>
                </a:pPr>
                <a:r>
                  <a:rPr lang="es-CO"/>
                  <a:t>Controles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86755064"/>
        <c:crosses val="autoZero"/>
        <c:crossBetween val="between"/>
      </c:valAx>
      <c:spPr>
        <a:noFill/>
        <a:ln>
          <a:noFill/>
        </a:ln>
        <a:effectLst/>
      </c:spPr>
    </c:plotArea>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r>
              <a:rPr lang="es-CO" sz="1600"/>
              <a:t>Gráfica</a:t>
            </a:r>
            <a:r>
              <a:rPr lang="es-CO" sz="1600" baseline="0"/>
              <a:t> 1. Procesos que gestionaron riesgos operativos en 2018 - 2019</a:t>
            </a:r>
            <a:endParaRPr lang="es-CO" sz="16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2"/>
          <c:order val="2"/>
          <c:tx>
            <c:strRef>
              <c:f>'Estadisticas- Análisis'!$B$16:$E$16</c:f>
              <c:strCache>
                <c:ptCount val="1"/>
                <c:pt idx="0">
                  <c:v>2018</c:v>
                </c:pt>
              </c:strCache>
            </c:strRef>
          </c:tx>
          <c:spPr>
            <a:solidFill>
              <a:schemeClr val="accent6">
                <a:lumMod val="60000"/>
                <a:lumOff val="40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'Estadisticas- Análisis'!$B$54:$B$56</c:f>
              <c:strCache>
                <c:ptCount val="3"/>
                <c:pt idx="0">
                  <c:v>TOTAL PROCESOS</c:v>
                </c:pt>
                <c:pt idx="1">
                  <c:v>PROCESOS CON GESTIÓN DE  RIESGOS</c:v>
                </c:pt>
                <c:pt idx="2">
                  <c:v>PROCESOS SIN GESTIÓN DE RIESGOS</c:v>
                </c:pt>
              </c:strCache>
            </c:strRef>
          </c:cat>
          <c:val>
            <c:numRef>
              <c:f>'Estadisticas- Análisis'!$E$54:$E$56</c:f>
              <c:numCache>
                <c:formatCode>General</c:formatCode>
                <c:ptCount val="3"/>
                <c:pt idx="0">
                  <c:v>36</c:v>
                </c:pt>
                <c:pt idx="1">
                  <c:v>17</c:v>
                </c:pt>
                <c:pt idx="2">
                  <c:v>19</c:v>
                </c:pt>
              </c:numCache>
            </c:numRef>
          </c:val>
          <c:extLst>
            <c:ext xmlns:c16="http://schemas.microsoft.com/office/drawing/2014/chart" uri="{C3380CC4-5D6E-409C-BE32-E72D297353CC}">
              <c16:uniqueId val="{00000000-C282-4135-92BE-F1E76D47B752}"/>
            </c:ext>
          </c:extLst>
        </c:ser>
        <c:ser>
          <c:idx val="3"/>
          <c:order val="3"/>
          <c:tx>
            <c:strRef>
              <c:f>'Estadisticas- Análisis'!$F$16:$I$16</c:f>
              <c:strCache>
                <c:ptCount val="1"/>
                <c:pt idx="0">
                  <c:v>2019</c:v>
                </c:pt>
              </c:strCache>
            </c:strRef>
          </c:tx>
          <c:spPr>
            <a:solidFill>
              <a:srgbClr val="92D05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'Estadisticas- Análisis'!$B$54:$B$56</c:f>
              <c:strCache>
                <c:ptCount val="3"/>
                <c:pt idx="0">
                  <c:v>TOTAL PROCESOS</c:v>
                </c:pt>
                <c:pt idx="1">
                  <c:v>PROCESOS CON GESTIÓN DE  RIESGOS</c:v>
                </c:pt>
                <c:pt idx="2">
                  <c:v>PROCESOS SIN GESTIÓN DE RIESGOS</c:v>
                </c:pt>
              </c:strCache>
            </c:strRef>
          </c:cat>
          <c:val>
            <c:numRef>
              <c:f>'Estadisticas- Análisis'!$I$54:$I$56</c:f>
              <c:numCache>
                <c:formatCode>General</c:formatCode>
                <c:ptCount val="3"/>
                <c:pt idx="0">
                  <c:v>29</c:v>
                </c:pt>
                <c:pt idx="1">
                  <c:v>25</c:v>
                </c:pt>
                <c:pt idx="2">
                  <c:v>4</c:v>
                </c:pt>
              </c:numCache>
            </c:numRef>
          </c:val>
          <c:extLst>
            <c:ext xmlns:c16="http://schemas.microsoft.com/office/drawing/2014/chart" uri="{C3380CC4-5D6E-409C-BE32-E72D297353CC}">
              <c16:uniqueId val="{00000001-C282-4135-92BE-F1E76D47B752}"/>
            </c:ext>
          </c:extLst>
        </c:ser>
        <c:dLbls>
          <c:showLegendKey val="0"/>
          <c:showVal val="1"/>
          <c:showCatName val="0"/>
          <c:showSerName val="0"/>
          <c:showPercent val="0"/>
          <c:showBubbleSize val="0"/>
        </c:dLbls>
        <c:gapWidth val="65"/>
        <c:shape val="box"/>
        <c:axId val="186757808"/>
        <c:axId val="186754672"/>
        <c:axId val="0"/>
        <c:extLst>
          <c:ext xmlns:c15="http://schemas.microsoft.com/office/drawing/2012/chart" uri="{02D57815-91ED-43cb-92C2-25804820EDAC}">
            <c15:filteredBarSeries>
              <c15:ser>
                <c:idx val="0"/>
                <c:order val="0"/>
                <c:tx>
                  <c:v>Series1</c:v>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'Estadisticas- Análisis'!$B$54:$B$56</c15:sqref>
                        </c15:formulaRef>
                      </c:ext>
                    </c:extLst>
                    <c:strCache>
                      <c:ptCount val="3"/>
                      <c:pt idx="0">
                        <c:v>TOTAL PROCESOS</c:v>
                      </c:pt>
                      <c:pt idx="1">
                        <c:v>PROCESOS CON GESTIÓN DE  RIESGOS</c:v>
                      </c:pt>
                      <c:pt idx="2">
                        <c:v>PROCESOS SIN GESTIÓN DE RIESGOS</c:v>
                      </c:pt>
                    </c:strCache>
                  </c:strRef>
                </c:cat>
                <c:val>
                  <c:numRef>
                    <c:extLst>
                      <c:ext uri="{02D57815-91ED-43cb-92C2-25804820EDAC}">
                        <c15:formulaRef>
                          <c15:sqref>'Estadisticas- Análisis'!$C$54:$C$56</c15:sqref>
                        </c15:formulaRef>
                      </c:ext>
                    </c:extLst>
                    <c:numCache>
                      <c:formatCode>General</c:formatCode>
                      <c:ptCount val="3"/>
                    </c:numCache>
                  </c:numRef>
                </c:val>
                <c:extLst>
                  <c:ext xmlns:c16="http://schemas.microsoft.com/office/drawing/2014/chart" uri="{C3380CC4-5D6E-409C-BE32-E72D297353CC}">
                    <c16:uniqueId val="{00000002-C282-4135-92BE-F1E76D47B752}"/>
                  </c:ext>
                </c:extLst>
              </c15:ser>
            </c15:filteredBarSeries>
            <c15:filteredBarSeries>
              <c15:ser>
                <c:idx val="1"/>
                <c:order val="1"/>
                <c:tx>
                  <c:v>Series2</c:v>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'Estadisticas- Análisis'!$B$54:$B$56</c15:sqref>
                        </c15:formulaRef>
                      </c:ext>
                    </c:extLst>
                    <c:strCache>
                      <c:ptCount val="3"/>
                      <c:pt idx="0">
                        <c:v>TOTAL PROCESOS</c:v>
                      </c:pt>
                      <c:pt idx="1">
                        <c:v>PROCESOS CON GESTIÓN DE  RIESGOS</c:v>
                      </c:pt>
                      <c:pt idx="2">
                        <c:v>PROCESOS SIN GESTIÓN DE RIESGOS</c:v>
                      </c:pt>
                    </c:strCache>
                  </c:strRef>
                </c:cat>
                <c:val>
                  <c:numRef>
                    <c:extLst xmlns:c15="http://schemas.microsoft.com/office/drawing/2012/chart">
                      <c:ext xmlns:c15="http://schemas.microsoft.com/office/drawing/2012/chart" uri="{02D57815-91ED-43cb-92C2-25804820EDAC}">
                        <c15:formulaRef>
                          <c15:sqref>'Estadisticas- Análisis'!$D$54:$D$56</c15:sqref>
                        </c15:formulaRef>
                      </c:ext>
                    </c:extLst>
                    <c:numCache>
                      <c:formatCode>General</c:formatCode>
                      <c:ptCount val="3"/>
                    </c:numCache>
                  </c:numRef>
                </c:val>
                <c:extLst>
                  <c:ext xmlns:c16="http://schemas.microsoft.com/office/drawing/2014/chart" uri="{C3380CC4-5D6E-409C-BE32-E72D297353CC}">
                    <c16:uniqueId val="{00000003-C282-4135-92BE-F1E76D47B752}"/>
                  </c:ext>
                </c:extLst>
              </c15:ser>
            </c15:filteredBarSeries>
          </c:ext>
        </c:extLst>
      </c:bar3DChart>
      <c:catAx>
        <c:axId val="1867578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186754672"/>
        <c:crosses val="autoZero"/>
        <c:auto val="1"/>
        <c:lblAlgn val="ctr"/>
        <c:lblOffset val="100"/>
        <c:noMultiLvlLbl val="0"/>
      </c:catAx>
      <c:valAx>
        <c:axId val="186754672"/>
        <c:scaling>
          <c:orientation val="minMax"/>
        </c:scaling>
        <c:delete val="0"/>
        <c:axPos val="l"/>
        <c:majorGridlines>
          <c:spPr>
            <a:ln w="9525" cap="flat" cmpd="sng" algn="ctr">
              <a:solidFill>
                <a:schemeClr val="bg1">
                  <a:lumMod val="65000"/>
                </a:schemeClr>
              </a:solidFill>
              <a:prstDash val="solid"/>
              <a:round/>
            </a:ln>
            <a:effectLst/>
          </c:spPr>
        </c:majorGridlines>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s-CO"/>
                  <a:t>Número de Procesos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8675780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gradFill flip="none"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tileRect/>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10584</xdr:colOff>
      <xdr:row>31</xdr:row>
      <xdr:rowOff>178855</xdr:rowOff>
    </xdr:from>
    <xdr:to>
      <xdr:col>20</xdr:col>
      <xdr:colOff>740835</xdr:colOff>
      <xdr:row>50</xdr:row>
      <xdr:rowOff>21164</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10583</xdr:colOff>
      <xdr:row>50</xdr:row>
      <xdr:rowOff>179918</xdr:rowOff>
    </xdr:from>
    <xdr:to>
      <xdr:col>20</xdr:col>
      <xdr:colOff>751415</xdr:colOff>
      <xdr:row>69</xdr:row>
      <xdr:rowOff>105834</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148164</xdr:colOff>
      <xdr:row>70</xdr:row>
      <xdr:rowOff>20109</xdr:rowOff>
    </xdr:from>
    <xdr:to>
      <xdr:col>20</xdr:col>
      <xdr:colOff>232831</xdr:colOff>
      <xdr:row>84</xdr:row>
      <xdr:rowOff>158751</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158750</xdr:colOff>
      <xdr:row>85</xdr:row>
      <xdr:rowOff>31751</xdr:rowOff>
    </xdr:from>
    <xdr:to>
      <xdr:col>20</xdr:col>
      <xdr:colOff>243417</xdr:colOff>
      <xdr:row>99</xdr:row>
      <xdr:rowOff>149227</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698500</xdr:colOff>
      <xdr:row>13</xdr:row>
      <xdr:rowOff>127000</xdr:rowOff>
    </xdr:from>
    <xdr:to>
      <xdr:col>20</xdr:col>
      <xdr:colOff>254000</xdr:colOff>
      <xdr:row>31</xdr:row>
      <xdr:rowOff>74083</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6"/>
  <sheetViews>
    <sheetView tabSelected="1" zoomScale="90" zoomScaleNormal="90" workbookViewId="0">
      <pane xSplit="3" ySplit="1" topLeftCell="D109" activePane="bottomRight" state="frozen"/>
      <selection pane="topRight" activeCell="D1" sqref="D1"/>
      <selection pane="bottomLeft" activeCell="A2" sqref="A2"/>
      <selection pane="bottomRight" activeCell="G118" sqref="G118"/>
    </sheetView>
  </sheetViews>
  <sheetFormatPr baseColWidth="10" defaultRowHeight="15" x14ac:dyDescent="0.25"/>
  <cols>
    <col min="1" max="1" width="2.7109375" style="1" customWidth="1"/>
    <col min="2" max="2" width="15.85546875" style="1" customWidth="1"/>
    <col min="3" max="3" width="27.5703125" style="1" customWidth="1"/>
    <col min="4" max="4" width="13.28515625" style="4" customWidth="1"/>
    <col min="5" max="5" width="6.28515625" style="4" bestFit="1" customWidth="1"/>
    <col min="6" max="6" width="7.28515625" style="4" customWidth="1"/>
    <col min="7" max="7" width="11.42578125" style="4" bestFit="1" customWidth="1"/>
    <col min="8" max="8" width="11.42578125" style="4"/>
    <col min="9" max="9" width="11.42578125" style="4" bestFit="1" customWidth="1"/>
    <col min="10" max="10" width="11.42578125" style="4"/>
    <col min="11" max="11" width="13.28515625" style="4" customWidth="1"/>
    <col min="12" max="12" width="6.28515625" style="4" bestFit="1" customWidth="1"/>
    <col min="13" max="13" width="6.28515625" style="4" customWidth="1"/>
    <col min="14" max="14" width="11.28515625" style="4" bestFit="1" customWidth="1"/>
    <col min="15" max="15" width="49" style="1" customWidth="1"/>
    <col min="16" max="16384" width="11.42578125" style="1"/>
  </cols>
  <sheetData>
    <row r="1" spans="1:15" s="3" customFormat="1" ht="36" customHeight="1" x14ac:dyDescent="0.25">
      <c r="A1" s="51"/>
      <c r="B1" s="209" t="s">
        <v>40</v>
      </c>
      <c r="C1" s="215" t="s">
        <v>28</v>
      </c>
      <c r="D1" s="206" t="s">
        <v>37</v>
      </c>
      <c r="E1" s="207"/>
      <c r="F1" s="208"/>
      <c r="G1" s="206" t="s">
        <v>32</v>
      </c>
      <c r="H1" s="208"/>
      <c r="I1" s="206" t="s">
        <v>35</v>
      </c>
      <c r="J1" s="208"/>
      <c r="K1" s="206" t="s">
        <v>39</v>
      </c>
      <c r="L1" s="207"/>
      <c r="M1" s="208"/>
      <c r="N1" s="204" t="s">
        <v>36</v>
      </c>
      <c r="O1" s="202" t="s">
        <v>84</v>
      </c>
    </row>
    <row r="2" spans="1:15" s="4" customFormat="1" ht="39" thickBot="1" x14ac:dyDescent="0.3">
      <c r="A2" s="52"/>
      <c r="B2" s="210"/>
      <c r="C2" s="216"/>
      <c r="D2" s="5" t="s">
        <v>38</v>
      </c>
      <c r="E2" s="6" t="s">
        <v>243</v>
      </c>
      <c r="F2" s="7" t="s">
        <v>242</v>
      </c>
      <c r="G2" s="5" t="s">
        <v>33</v>
      </c>
      <c r="H2" s="7" t="s">
        <v>34</v>
      </c>
      <c r="I2" s="5" t="s">
        <v>33</v>
      </c>
      <c r="J2" s="7" t="s">
        <v>34</v>
      </c>
      <c r="K2" s="5" t="s">
        <v>38</v>
      </c>
      <c r="L2" s="6" t="s">
        <v>243</v>
      </c>
      <c r="M2" s="7" t="s">
        <v>244</v>
      </c>
      <c r="N2" s="205"/>
      <c r="O2" s="203"/>
    </row>
    <row r="3" spans="1:15" s="12" customFormat="1" ht="36.75" customHeight="1" thickBot="1" x14ac:dyDescent="0.3">
      <c r="A3" s="53"/>
      <c r="B3" s="224" t="s">
        <v>42</v>
      </c>
      <c r="C3" s="227" t="s">
        <v>41</v>
      </c>
      <c r="D3" s="230" t="s">
        <v>450</v>
      </c>
      <c r="E3" s="235" t="s">
        <v>102</v>
      </c>
      <c r="F3" s="232">
        <f>+COUNTA(D3:D6)</f>
        <v>2</v>
      </c>
      <c r="G3" s="230">
        <v>10</v>
      </c>
      <c r="H3" s="187" t="str">
        <f t="shared" ref="H3" si="0">+IF(G3&lt;=10,"Bajo",IF(G3&lt;=25,"Moderado",IF(G3&lt;=50,"Alto","Extremo")))</f>
        <v>Bajo</v>
      </c>
      <c r="I3" s="230">
        <v>6</v>
      </c>
      <c r="J3" s="187" t="str">
        <f t="shared" ref="J3" si="1">+IF(I3&lt;=10,"Bajo",IF(I3&lt;=25,"Moderado",IF(I3&lt;=50,"Alto","Extremo")))</f>
        <v>Bajo</v>
      </c>
      <c r="K3" s="8" t="s">
        <v>452</v>
      </c>
      <c r="L3" s="9" t="s">
        <v>102</v>
      </c>
      <c r="M3" s="232">
        <f>+COUNTA(K3:K6)</f>
        <v>4</v>
      </c>
      <c r="N3" s="230"/>
      <c r="O3" s="241" t="s">
        <v>466</v>
      </c>
    </row>
    <row r="4" spans="1:15" s="12" customFormat="1" ht="15.75" customHeight="1" thickBot="1" x14ac:dyDescent="0.3">
      <c r="A4" s="53"/>
      <c r="B4" s="225"/>
      <c r="C4" s="228"/>
      <c r="D4" s="231"/>
      <c r="E4" s="236"/>
      <c r="F4" s="233"/>
      <c r="G4" s="231"/>
      <c r="H4" s="182"/>
      <c r="I4" s="231"/>
      <c r="J4" s="182"/>
      <c r="K4" s="8" t="s">
        <v>453</v>
      </c>
      <c r="L4" s="29" t="s">
        <v>102</v>
      </c>
      <c r="M4" s="233"/>
      <c r="N4" s="240"/>
      <c r="O4" s="242"/>
    </row>
    <row r="5" spans="1:15" s="12" customFormat="1" ht="15.75" customHeight="1" thickBot="1" x14ac:dyDescent="0.3">
      <c r="A5" s="53"/>
      <c r="B5" s="225"/>
      <c r="C5" s="228"/>
      <c r="D5" s="230" t="s">
        <v>451</v>
      </c>
      <c r="E5" s="235" t="s">
        <v>102</v>
      </c>
      <c r="F5" s="233"/>
      <c r="G5" s="230">
        <v>30</v>
      </c>
      <c r="H5" s="187" t="str">
        <f t="shared" ref="H5" si="2">+IF(G5&lt;=10,"Bajo",IF(G5&lt;=25,"Moderado",IF(G5&lt;=50,"Alto","Extremo")))</f>
        <v>Alto</v>
      </c>
      <c r="I5" s="230">
        <v>10</v>
      </c>
      <c r="J5" s="187" t="str">
        <f t="shared" ref="J5" si="3">+IF(I5&lt;=10,"Bajo",IF(I5&lt;=25,"Moderado",IF(I5&lt;=50,"Alto","Extremo")))</f>
        <v>Bajo</v>
      </c>
      <c r="K5" s="8" t="s">
        <v>454</v>
      </c>
      <c r="L5" s="29" t="s">
        <v>102</v>
      </c>
      <c r="M5" s="233"/>
      <c r="N5" s="240"/>
      <c r="O5" s="242"/>
    </row>
    <row r="6" spans="1:15" s="12" customFormat="1" ht="15.75" customHeight="1" thickBot="1" x14ac:dyDescent="0.3">
      <c r="A6" s="53"/>
      <c r="B6" s="226"/>
      <c r="C6" s="229"/>
      <c r="D6" s="231"/>
      <c r="E6" s="236"/>
      <c r="F6" s="234"/>
      <c r="G6" s="231"/>
      <c r="H6" s="182"/>
      <c r="I6" s="231"/>
      <c r="J6" s="182"/>
      <c r="K6" s="8" t="s">
        <v>455</v>
      </c>
      <c r="L6" s="29" t="s">
        <v>102</v>
      </c>
      <c r="M6" s="234"/>
      <c r="N6" s="231"/>
      <c r="O6" s="243"/>
    </row>
    <row r="7" spans="1:15" s="13" customFormat="1" ht="49.5" customHeight="1" x14ac:dyDescent="0.25">
      <c r="A7" s="54"/>
      <c r="B7" s="217" t="s">
        <v>43</v>
      </c>
      <c r="C7" s="173" t="s">
        <v>489</v>
      </c>
      <c r="D7" s="176" t="s">
        <v>85</v>
      </c>
      <c r="E7" s="179" t="s">
        <v>86</v>
      </c>
      <c r="F7" s="184">
        <f>+COUNTA(D7:D11)</f>
        <v>2</v>
      </c>
      <c r="G7" s="176">
        <v>20</v>
      </c>
      <c r="H7" s="187" t="str">
        <f>+IF(G7&lt;=10,"Bajo",IF(G7&lt;=25,"Moderado",IF(G7&lt;=50,"Alto","Extremo")))</f>
        <v>Moderado</v>
      </c>
      <c r="I7" s="176">
        <v>15</v>
      </c>
      <c r="J7" s="187" t="str">
        <f>+IF(I7&lt;=10,"Bajo",IF(I7&lt;=25,"Moderado",IF(I7&lt;=50,"Alto","Extremo")))</f>
        <v>Moderado</v>
      </c>
      <c r="K7" s="39" t="s">
        <v>87</v>
      </c>
      <c r="L7" s="42" t="s">
        <v>86</v>
      </c>
      <c r="M7" s="184">
        <f>+COUNTA(K7:K11)</f>
        <v>5</v>
      </c>
      <c r="N7" s="223" t="s">
        <v>89</v>
      </c>
      <c r="O7" s="220" t="s">
        <v>272</v>
      </c>
    </row>
    <row r="8" spans="1:15" s="13" customFormat="1" ht="64.5" customHeight="1" x14ac:dyDescent="0.25">
      <c r="A8" s="54"/>
      <c r="B8" s="218"/>
      <c r="C8" s="174"/>
      <c r="D8" s="177"/>
      <c r="E8" s="180"/>
      <c r="F8" s="185"/>
      <c r="G8" s="177"/>
      <c r="H8" s="182"/>
      <c r="I8" s="177"/>
      <c r="J8" s="182"/>
      <c r="K8" s="40" t="s">
        <v>88</v>
      </c>
      <c r="L8" s="43" t="s">
        <v>86</v>
      </c>
      <c r="M8" s="185"/>
      <c r="N8" s="193"/>
      <c r="O8" s="221"/>
    </row>
    <row r="9" spans="1:15" s="13" customFormat="1" ht="15" customHeight="1" x14ac:dyDescent="0.25">
      <c r="A9" s="54"/>
      <c r="B9" s="218"/>
      <c r="C9" s="174"/>
      <c r="D9" s="177" t="s">
        <v>101</v>
      </c>
      <c r="E9" s="180" t="s">
        <v>102</v>
      </c>
      <c r="F9" s="185"/>
      <c r="G9" s="177">
        <v>10</v>
      </c>
      <c r="H9" s="182" t="str">
        <f>+IF(G9&lt;=10,"Bajo",IF(G9&lt;=25,"Moderado",IF(G9&lt;=50,"Alto","Extremo")))</f>
        <v>Bajo</v>
      </c>
      <c r="I9" s="177">
        <v>1</v>
      </c>
      <c r="J9" s="182" t="str">
        <f>+IF(I9&lt;=10,"Bajo",IF(I9&lt;=25,"Moderado",IF(I9&lt;=50,"Alto","Extremo")))</f>
        <v>Bajo</v>
      </c>
      <c r="K9" s="40" t="s">
        <v>103</v>
      </c>
      <c r="L9" s="43" t="s">
        <v>102</v>
      </c>
      <c r="M9" s="185"/>
      <c r="N9" s="193"/>
      <c r="O9" s="221"/>
    </row>
    <row r="10" spans="1:15" s="13" customFormat="1" ht="15" customHeight="1" x14ac:dyDescent="0.25">
      <c r="A10" s="54"/>
      <c r="B10" s="218"/>
      <c r="C10" s="174"/>
      <c r="D10" s="177"/>
      <c r="E10" s="180"/>
      <c r="F10" s="185"/>
      <c r="G10" s="177"/>
      <c r="H10" s="182"/>
      <c r="I10" s="177"/>
      <c r="J10" s="182"/>
      <c r="K10" s="40" t="s">
        <v>104</v>
      </c>
      <c r="L10" s="43" t="s">
        <v>102</v>
      </c>
      <c r="M10" s="185"/>
      <c r="N10" s="193"/>
      <c r="O10" s="221"/>
    </row>
    <row r="11" spans="1:15" s="13" customFormat="1" ht="15.75" customHeight="1" thickBot="1" x14ac:dyDescent="0.3">
      <c r="A11" s="54"/>
      <c r="B11" s="219"/>
      <c r="C11" s="175"/>
      <c r="D11" s="178"/>
      <c r="E11" s="181"/>
      <c r="F11" s="186"/>
      <c r="G11" s="178"/>
      <c r="H11" s="183"/>
      <c r="I11" s="178"/>
      <c r="J11" s="183"/>
      <c r="K11" s="41" t="s">
        <v>105</v>
      </c>
      <c r="L11" s="44" t="s">
        <v>102</v>
      </c>
      <c r="M11" s="186"/>
      <c r="N11" s="194"/>
      <c r="O11" s="222"/>
    </row>
    <row r="12" spans="1:15" s="12" customFormat="1" ht="22.5" customHeight="1" x14ac:dyDescent="0.25">
      <c r="A12" s="53"/>
      <c r="B12" s="199" t="s">
        <v>44</v>
      </c>
      <c r="C12" s="173" t="s">
        <v>45</v>
      </c>
      <c r="D12" s="39" t="s">
        <v>90</v>
      </c>
      <c r="E12" s="42" t="s">
        <v>86</v>
      </c>
      <c r="F12" s="184">
        <f>+COUNTA(D12:D18)</f>
        <v>4</v>
      </c>
      <c r="G12" s="39">
        <v>20</v>
      </c>
      <c r="H12" s="48" t="str">
        <f>+IF(G12&lt;=10,"Bajo",IF(G12&lt;=25,"Moderado",IF(G12&lt;=50,"Alto","Extremo")))</f>
        <v>Moderado</v>
      </c>
      <c r="I12" s="39">
        <v>10</v>
      </c>
      <c r="J12" s="48" t="str">
        <f t="shared" ref="J12:J112" si="4">+IF(I12&lt;=10,"Bajo",IF(I12&lt;=25,"Moderado",IF(I12&lt;=50,"Alto","Extremo")))</f>
        <v>Bajo</v>
      </c>
      <c r="K12" s="39" t="s">
        <v>94</v>
      </c>
      <c r="L12" s="42" t="s">
        <v>86</v>
      </c>
      <c r="M12" s="184">
        <f>+COUNTA(K12:K18)</f>
        <v>7</v>
      </c>
      <c r="N12" s="191"/>
      <c r="O12" s="198" t="s">
        <v>271</v>
      </c>
    </row>
    <row r="13" spans="1:15" s="12" customFormat="1" ht="15" customHeight="1" x14ac:dyDescent="0.25">
      <c r="A13" s="53"/>
      <c r="B13" s="201"/>
      <c r="C13" s="174"/>
      <c r="D13" s="177" t="s">
        <v>91</v>
      </c>
      <c r="E13" s="180" t="s">
        <v>86</v>
      </c>
      <c r="F13" s="185"/>
      <c r="G13" s="177">
        <v>25</v>
      </c>
      <c r="H13" s="182" t="str">
        <f t="shared" ref="H13:H15" si="5">+IF(G13&lt;=10,"Bajo",IF(G13&lt;=25,"Moderado",IF(G13&lt;=50,"Alto","Extremo")))</f>
        <v>Moderado</v>
      </c>
      <c r="I13" s="177">
        <v>10</v>
      </c>
      <c r="J13" s="182" t="str">
        <f t="shared" si="4"/>
        <v>Bajo</v>
      </c>
      <c r="K13" s="40" t="s">
        <v>95</v>
      </c>
      <c r="L13" s="43" t="s">
        <v>86</v>
      </c>
      <c r="M13" s="185"/>
      <c r="N13" s="195"/>
      <c r="O13" s="196"/>
    </row>
    <row r="14" spans="1:15" s="12" customFormat="1" ht="15" customHeight="1" x14ac:dyDescent="0.25">
      <c r="A14" s="53"/>
      <c r="B14" s="201"/>
      <c r="C14" s="174"/>
      <c r="D14" s="177"/>
      <c r="E14" s="180"/>
      <c r="F14" s="185"/>
      <c r="G14" s="177"/>
      <c r="H14" s="182"/>
      <c r="I14" s="177"/>
      <c r="J14" s="182"/>
      <c r="K14" s="40" t="s">
        <v>96</v>
      </c>
      <c r="L14" s="43" t="s">
        <v>86</v>
      </c>
      <c r="M14" s="185"/>
      <c r="N14" s="195"/>
      <c r="O14" s="196"/>
    </row>
    <row r="15" spans="1:15" s="12" customFormat="1" ht="15" customHeight="1" x14ac:dyDescent="0.25">
      <c r="A15" s="53"/>
      <c r="B15" s="201"/>
      <c r="C15" s="174"/>
      <c r="D15" s="177" t="s">
        <v>92</v>
      </c>
      <c r="E15" s="180" t="s">
        <v>86</v>
      </c>
      <c r="F15" s="185"/>
      <c r="G15" s="177">
        <v>25</v>
      </c>
      <c r="H15" s="182" t="str">
        <f t="shared" si="5"/>
        <v>Moderado</v>
      </c>
      <c r="I15" s="177">
        <v>5</v>
      </c>
      <c r="J15" s="182" t="str">
        <f t="shared" si="4"/>
        <v>Bajo</v>
      </c>
      <c r="K15" s="40" t="s">
        <v>97</v>
      </c>
      <c r="L15" s="43" t="s">
        <v>86</v>
      </c>
      <c r="M15" s="185"/>
      <c r="N15" s="195"/>
      <c r="O15" s="196"/>
    </row>
    <row r="16" spans="1:15" s="12" customFormat="1" ht="15" customHeight="1" x14ac:dyDescent="0.25">
      <c r="A16" s="53"/>
      <c r="B16" s="201"/>
      <c r="C16" s="174"/>
      <c r="D16" s="177"/>
      <c r="E16" s="180"/>
      <c r="F16" s="185"/>
      <c r="G16" s="177"/>
      <c r="H16" s="182"/>
      <c r="I16" s="177"/>
      <c r="J16" s="182"/>
      <c r="K16" s="40" t="s">
        <v>98</v>
      </c>
      <c r="L16" s="43" t="s">
        <v>86</v>
      </c>
      <c r="M16" s="185"/>
      <c r="N16" s="195"/>
      <c r="O16" s="196"/>
    </row>
    <row r="17" spans="1:15" s="12" customFormat="1" ht="15" customHeight="1" x14ac:dyDescent="0.25">
      <c r="A17" s="53"/>
      <c r="B17" s="201"/>
      <c r="C17" s="174"/>
      <c r="D17" s="177" t="s">
        <v>93</v>
      </c>
      <c r="E17" s="180" t="s">
        <v>86</v>
      </c>
      <c r="F17" s="185"/>
      <c r="G17" s="177">
        <v>25</v>
      </c>
      <c r="H17" s="182" t="str">
        <f>+IF(G17&lt;=10,"Bajo",IF(G17&lt;=25,"Moderado",IF(G17&lt;=50,"Alto","Extremo")))</f>
        <v>Moderado</v>
      </c>
      <c r="I17" s="177">
        <v>5</v>
      </c>
      <c r="J17" s="182" t="str">
        <f>+IF(I17&lt;=10,"Bajo",IF(I17&lt;=25,"Moderado",IF(I17&lt;=50,"Alto","Extremo")))</f>
        <v>Bajo</v>
      </c>
      <c r="K17" s="40" t="s">
        <v>99</v>
      </c>
      <c r="L17" s="43" t="s">
        <v>86</v>
      </c>
      <c r="M17" s="185"/>
      <c r="N17" s="195"/>
      <c r="O17" s="196"/>
    </row>
    <row r="18" spans="1:15" s="12" customFormat="1" ht="15.75" customHeight="1" thickBot="1" x14ac:dyDescent="0.3">
      <c r="A18" s="53"/>
      <c r="B18" s="201"/>
      <c r="C18" s="175"/>
      <c r="D18" s="178"/>
      <c r="E18" s="181"/>
      <c r="F18" s="186"/>
      <c r="G18" s="178"/>
      <c r="H18" s="183"/>
      <c r="I18" s="178"/>
      <c r="J18" s="183"/>
      <c r="K18" s="41" t="s">
        <v>100</v>
      </c>
      <c r="L18" s="44" t="s">
        <v>86</v>
      </c>
      <c r="M18" s="186"/>
      <c r="N18" s="192"/>
      <c r="O18" s="197"/>
    </row>
    <row r="19" spans="1:15" s="12" customFormat="1" ht="58.5" customHeight="1" thickBot="1" x14ac:dyDescent="0.3">
      <c r="A19" s="53"/>
      <c r="B19" s="201"/>
      <c r="C19" s="2" t="s">
        <v>46</v>
      </c>
      <c r="D19" s="14" t="s">
        <v>115</v>
      </c>
      <c r="E19" s="15" t="s">
        <v>110</v>
      </c>
      <c r="F19" s="16">
        <f>+COUNTA(D19)</f>
        <v>1</v>
      </c>
      <c r="G19" s="14">
        <v>15</v>
      </c>
      <c r="H19" s="16" t="str">
        <f t="shared" ref="H19:H112" si="6">+IF(G19&lt;=10,"Bajo",IF(G19&lt;=25,"Moderado",IF(G19&lt;=50,"Alto","Extremo")))</f>
        <v>Moderado</v>
      </c>
      <c r="I19" s="14">
        <v>5</v>
      </c>
      <c r="J19" s="16" t="str">
        <f t="shared" si="4"/>
        <v>Bajo</v>
      </c>
      <c r="K19" s="14" t="s">
        <v>116</v>
      </c>
      <c r="L19" s="15" t="s">
        <v>102</v>
      </c>
      <c r="M19" s="16">
        <f>+COUNTA(K19)</f>
        <v>1</v>
      </c>
      <c r="N19" s="17"/>
      <c r="O19" s="55" t="s">
        <v>467</v>
      </c>
    </row>
    <row r="20" spans="1:15" s="12" customFormat="1" ht="15" customHeight="1" x14ac:dyDescent="0.25">
      <c r="A20" s="53"/>
      <c r="B20" s="201"/>
      <c r="C20" s="173" t="s">
        <v>47</v>
      </c>
      <c r="D20" s="176" t="s">
        <v>106</v>
      </c>
      <c r="E20" s="179" t="s">
        <v>86</v>
      </c>
      <c r="F20" s="184">
        <f>+COUNTA(D20)</f>
        <v>1</v>
      </c>
      <c r="G20" s="176">
        <v>6</v>
      </c>
      <c r="H20" s="187" t="str">
        <f>+IF(G20&lt;=10,"Bajo",IF(G20&lt;=25,"Moderado",IF(G20&lt;=50,"Alto","Extremo")))</f>
        <v>Bajo</v>
      </c>
      <c r="I20" s="176">
        <v>2</v>
      </c>
      <c r="J20" s="187" t="str">
        <f>+IF(I20&lt;=10,"Bajo",IF(I20&lt;=25,"Moderado",IF(I20&lt;=50,"Alto","Extremo")))</f>
        <v>Bajo</v>
      </c>
      <c r="K20" s="39" t="s">
        <v>107</v>
      </c>
      <c r="L20" s="42" t="s">
        <v>86</v>
      </c>
      <c r="M20" s="184">
        <f>+COUNTA(K20:K21)</f>
        <v>2</v>
      </c>
      <c r="N20" s="191"/>
      <c r="O20" s="198" t="s">
        <v>271</v>
      </c>
    </row>
    <row r="21" spans="1:15" s="12" customFormat="1" ht="15.75" customHeight="1" thickBot="1" x14ac:dyDescent="0.3">
      <c r="A21" s="53"/>
      <c r="B21" s="201"/>
      <c r="C21" s="175"/>
      <c r="D21" s="178"/>
      <c r="E21" s="181"/>
      <c r="F21" s="186"/>
      <c r="G21" s="178"/>
      <c r="H21" s="183"/>
      <c r="I21" s="178"/>
      <c r="J21" s="183"/>
      <c r="K21" s="41" t="s">
        <v>108</v>
      </c>
      <c r="L21" s="44" t="s">
        <v>86</v>
      </c>
      <c r="M21" s="186"/>
      <c r="N21" s="192"/>
      <c r="O21" s="197"/>
    </row>
    <row r="22" spans="1:15" s="12" customFormat="1" ht="24.75" thickBot="1" x14ac:dyDescent="0.3">
      <c r="A22" s="53"/>
      <c r="B22" s="200"/>
      <c r="C22" s="2" t="s">
        <v>48</v>
      </c>
      <c r="D22" s="8"/>
      <c r="E22" s="9"/>
      <c r="F22" s="10">
        <f>+COUNTA(D22)</f>
        <v>0</v>
      </c>
      <c r="G22" s="8"/>
      <c r="H22" s="10"/>
      <c r="I22" s="8"/>
      <c r="J22" s="10"/>
      <c r="K22" s="8"/>
      <c r="L22" s="9"/>
      <c r="M22" s="10">
        <f>+COUNTA(K22)</f>
        <v>0</v>
      </c>
      <c r="N22" s="11"/>
      <c r="O22" s="10" t="s">
        <v>273</v>
      </c>
    </row>
    <row r="23" spans="1:15" s="12" customFormat="1" ht="102.75" customHeight="1" x14ac:dyDescent="0.25">
      <c r="A23" s="53"/>
      <c r="B23" s="199" t="s">
        <v>49</v>
      </c>
      <c r="C23" s="173" t="s">
        <v>50</v>
      </c>
      <c r="D23" s="39" t="s">
        <v>109</v>
      </c>
      <c r="E23" s="42" t="s">
        <v>110</v>
      </c>
      <c r="F23" s="184">
        <f>+COUNTA(D23:D25)</f>
        <v>2</v>
      </c>
      <c r="G23" s="39">
        <v>25</v>
      </c>
      <c r="H23" s="48" t="str">
        <f t="shared" si="6"/>
        <v>Moderado</v>
      </c>
      <c r="I23" s="39">
        <v>15</v>
      </c>
      <c r="J23" s="48" t="str">
        <f t="shared" si="4"/>
        <v>Moderado</v>
      </c>
      <c r="K23" s="39" t="s">
        <v>111</v>
      </c>
      <c r="L23" s="42" t="s">
        <v>110</v>
      </c>
      <c r="M23" s="184">
        <f>+COUNTA(K23:K25)</f>
        <v>3</v>
      </c>
      <c r="N23" s="50" t="s">
        <v>117</v>
      </c>
      <c r="O23" s="198" t="s">
        <v>468</v>
      </c>
    </row>
    <row r="24" spans="1:15" s="12" customFormat="1" ht="15" customHeight="1" x14ac:dyDescent="0.25">
      <c r="A24" s="53"/>
      <c r="B24" s="201"/>
      <c r="C24" s="174"/>
      <c r="D24" s="177" t="s">
        <v>112</v>
      </c>
      <c r="E24" s="180" t="s">
        <v>102</v>
      </c>
      <c r="F24" s="185"/>
      <c r="G24" s="177">
        <v>20</v>
      </c>
      <c r="H24" s="182" t="str">
        <f>+IF(G24&lt;=10,"Bajo",IF(G24&lt;=25,"Moderado",IF(G24&lt;=50,"Alto","Extremo")))</f>
        <v>Moderado</v>
      </c>
      <c r="I24" s="177">
        <v>5</v>
      </c>
      <c r="J24" s="182" t="str">
        <f>+IF(I24&lt;=10,"Bajo",IF(I24&lt;=25,"Moderado",IF(I24&lt;=50,"Alto","Extremo")))</f>
        <v>Bajo</v>
      </c>
      <c r="K24" s="40" t="s">
        <v>113</v>
      </c>
      <c r="L24" s="43" t="s">
        <v>102</v>
      </c>
      <c r="M24" s="185"/>
      <c r="N24" s="193"/>
      <c r="O24" s="196"/>
    </row>
    <row r="25" spans="1:15" s="12" customFormat="1" ht="15.75" customHeight="1" thickBot="1" x14ac:dyDescent="0.3">
      <c r="A25" s="53"/>
      <c r="B25" s="200"/>
      <c r="C25" s="175"/>
      <c r="D25" s="178"/>
      <c r="E25" s="181"/>
      <c r="F25" s="186"/>
      <c r="G25" s="178"/>
      <c r="H25" s="183"/>
      <c r="I25" s="178"/>
      <c r="J25" s="183"/>
      <c r="K25" s="41" t="s">
        <v>114</v>
      </c>
      <c r="L25" s="44" t="s">
        <v>102</v>
      </c>
      <c r="M25" s="186"/>
      <c r="N25" s="194"/>
      <c r="O25" s="197"/>
    </row>
    <row r="26" spans="1:15" s="12" customFormat="1" ht="24.75" customHeight="1" thickBot="1" x14ac:dyDescent="0.3">
      <c r="A26" s="53"/>
      <c r="B26" s="211" t="s">
        <v>51</v>
      </c>
      <c r="C26" s="248" t="s">
        <v>52</v>
      </c>
      <c r="D26" s="244" t="s">
        <v>483</v>
      </c>
      <c r="E26" s="170" t="s">
        <v>102</v>
      </c>
      <c r="F26" s="246">
        <f>+COUNTA(D26)</f>
        <v>1</v>
      </c>
      <c r="G26" s="244">
        <v>15</v>
      </c>
      <c r="H26" s="182" t="str">
        <f>+IF(G26&lt;=10,"Bajo",IF(G26&lt;=25,"Moderado",IF(G26&lt;=50,"Alto","Extremo")))</f>
        <v>Moderado</v>
      </c>
      <c r="I26" s="244">
        <v>5</v>
      </c>
      <c r="J26" s="182" t="str">
        <f>+IF(I26&lt;=10,"Bajo",IF(I26&lt;=25,"Moderado",IF(I26&lt;=50,"Alto","Extremo")))</f>
        <v>Bajo</v>
      </c>
      <c r="K26" s="14" t="s">
        <v>484</v>
      </c>
      <c r="L26" s="15" t="s">
        <v>102</v>
      </c>
      <c r="M26" s="246">
        <f>+COUNTA(K26:K27)</f>
        <v>2</v>
      </c>
      <c r="N26" s="244"/>
      <c r="O26" s="246" t="s">
        <v>486</v>
      </c>
    </row>
    <row r="27" spans="1:15" s="12" customFormat="1" ht="15.75" customHeight="1" thickBot="1" x14ac:dyDescent="0.3">
      <c r="A27" s="53"/>
      <c r="B27" s="211"/>
      <c r="C27" s="249"/>
      <c r="D27" s="245"/>
      <c r="E27" s="172"/>
      <c r="F27" s="247"/>
      <c r="G27" s="245"/>
      <c r="H27" s="183"/>
      <c r="I27" s="245"/>
      <c r="J27" s="183"/>
      <c r="K27" s="14" t="s">
        <v>485</v>
      </c>
      <c r="L27" s="137" t="s">
        <v>102</v>
      </c>
      <c r="M27" s="247"/>
      <c r="N27" s="245"/>
      <c r="O27" s="247"/>
    </row>
    <row r="28" spans="1:15" s="12" customFormat="1" ht="36" x14ac:dyDescent="0.25">
      <c r="A28" s="53"/>
      <c r="B28" s="201"/>
      <c r="C28" s="173" t="s">
        <v>53</v>
      </c>
      <c r="D28" s="39" t="s">
        <v>129</v>
      </c>
      <c r="E28" s="42" t="s">
        <v>102</v>
      </c>
      <c r="F28" s="184">
        <f>+COUNTA(D28:D38)</f>
        <v>4</v>
      </c>
      <c r="G28" s="39">
        <v>6</v>
      </c>
      <c r="H28" s="48" t="str">
        <f t="shared" si="6"/>
        <v>Bajo</v>
      </c>
      <c r="I28" s="39">
        <v>3</v>
      </c>
      <c r="J28" s="48" t="str">
        <f t="shared" si="4"/>
        <v>Bajo</v>
      </c>
      <c r="K28" s="39" t="s">
        <v>118</v>
      </c>
      <c r="L28" s="42" t="s">
        <v>102</v>
      </c>
      <c r="M28" s="184">
        <f>+COUNTA(K28:K38)</f>
        <v>11</v>
      </c>
      <c r="N28" s="191"/>
      <c r="O28" s="56" t="s">
        <v>270</v>
      </c>
    </row>
    <row r="29" spans="1:15" s="12" customFormat="1" ht="15" customHeight="1" x14ac:dyDescent="0.25">
      <c r="A29" s="53"/>
      <c r="B29" s="201"/>
      <c r="C29" s="174"/>
      <c r="D29" s="177" t="s">
        <v>130</v>
      </c>
      <c r="E29" s="180" t="s">
        <v>102</v>
      </c>
      <c r="F29" s="185"/>
      <c r="G29" s="177">
        <v>40</v>
      </c>
      <c r="H29" s="182" t="str">
        <f>+IF(G29&lt;=10,"Bajo",IF(G29&lt;=25,"Moderado",IF(G29&lt;=50,"Alto","Extremo")))</f>
        <v>Alto</v>
      </c>
      <c r="I29" s="177">
        <v>2</v>
      </c>
      <c r="J29" s="182" t="str">
        <f>+IF(I29&lt;=10,"Bajo",IF(I29&lt;=25,"Moderado",IF(I29&lt;=50,"Alto","Extremo")))</f>
        <v>Bajo</v>
      </c>
      <c r="K29" s="40" t="s">
        <v>119</v>
      </c>
      <c r="L29" s="43" t="s">
        <v>102</v>
      </c>
      <c r="M29" s="185"/>
      <c r="N29" s="195"/>
      <c r="O29" s="196" t="s">
        <v>269</v>
      </c>
    </row>
    <row r="30" spans="1:15" s="12" customFormat="1" ht="15" customHeight="1" x14ac:dyDescent="0.25">
      <c r="A30" s="53"/>
      <c r="B30" s="201"/>
      <c r="C30" s="174"/>
      <c r="D30" s="177"/>
      <c r="E30" s="180"/>
      <c r="F30" s="185"/>
      <c r="G30" s="177"/>
      <c r="H30" s="182"/>
      <c r="I30" s="177"/>
      <c r="J30" s="182"/>
      <c r="K30" s="40" t="s">
        <v>120</v>
      </c>
      <c r="L30" s="43" t="s">
        <v>102</v>
      </c>
      <c r="M30" s="185"/>
      <c r="N30" s="195"/>
      <c r="O30" s="196"/>
    </row>
    <row r="31" spans="1:15" s="12" customFormat="1" ht="15" customHeight="1" x14ac:dyDescent="0.25">
      <c r="A31" s="53"/>
      <c r="B31" s="201"/>
      <c r="C31" s="174"/>
      <c r="D31" s="177"/>
      <c r="E31" s="180"/>
      <c r="F31" s="185"/>
      <c r="G31" s="177"/>
      <c r="H31" s="182"/>
      <c r="I31" s="177"/>
      <c r="J31" s="182"/>
      <c r="K31" s="40" t="s">
        <v>121</v>
      </c>
      <c r="L31" s="43" t="s">
        <v>102</v>
      </c>
      <c r="M31" s="185"/>
      <c r="N31" s="195"/>
      <c r="O31" s="196"/>
    </row>
    <row r="32" spans="1:15" s="12" customFormat="1" ht="15" customHeight="1" x14ac:dyDescent="0.25">
      <c r="A32" s="53"/>
      <c r="B32" s="201"/>
      <c r="C32" s="174"/>
      <c r="D32" s="177"/>
      <c r="E32" s="180"/>
      <c r="F32" s="185"/>
      <c r="G32" s="177"/>
      <c r="H32" s="182"/>
      <c r="I32" s="177"/>
      <c r="J32" s="182"/>
      <c r="K32" s="40" t="s">
        <v>122</v>
      </c>
      <c r="L32" s="43" t="s">
        <v>102</v>
      </c>
      <c r="M32" s="185"/>
      <c r="N32" s="195"/>
      <c r="O32" s="196"/>
    </row>
    <row r="33" spans="1:15" s="12" customFormat="1" ht="15" customHeight="1" x14ac:dyDescent="0.25">
      <c r="A33" s="53"/>
      <c r="B33" s="201"/>
      <c r="C33" s="174"/>
      <c r="D33" s="177" t="s">
        <v>131</v>
      </c>
      <c r="E33" s="180" t="s">
        <v>102</v>
      </c>
      <c r="F33" s="185"/>
      <c r="G33" s="177">
        <v>15</v>
      </c>
      <c r="H33" s="182" t="str">
        <f>+IF(G33&lt;=10,"Bajo",IF(G33&lt;=25,"Moderado",IF(G33&lt;=50,"Alto","Extremo")))</f>
        <v>Moderado</v>
      </c>
      <c r="I33" s="177">
        <v>1</v>
      </c>
      <c r="J33" s="182" t="str">
        <f>+IF(I33&lt;=10,"Bajo",IF(I33&lt;=25,"Moderado",IF(I33&lt;=50,"Alto","Extremo")))</f>
        <v>Bajo</v>
      </c>
      <c r="K33" s="40" t="s">
        <v>123</v>
      </c>
      <c r="L33" s="43" t="s">
        <v>102</v>
      </c>
      <c r="M33" s="185"/>
      <c r="N33" s="195"/>
      <c r="O33" s="196" t="s">
        <v>268</v>
      </c>
    </row>
    <row r="34" spans="1:15" s="12" customFormat="1" ht="15" customHeight="1" x14ac:dyDescent="0.25">
      <c r="A34" s="53"/>
      <c r="B34" s="201"/>
      <c r="C34" s="174"/>
      <c r="D34" s="177"/>
      <c r="E34" s="180"/>
      <c r="F34" s="185"/>
      <c r="G34" s="177"/>
      <c r="H34" s="182"/>
      <c r="I34" s="177"/>
      <c r="J34" s="182"/>
      <c r="K34" s="40" t="s">
        <v>124</v>
      </c>
      <c r="L34" s="43" t="s">
        <v>102</v>
      </c>
      <c r="M34" s="185"/>
      <c r="N34" s="195"/>
      <c r="O34" s="196"/>
    </row>
    <row r="35" spans="1:15" s="12" customFormat="1" ht="15" customHeight="1" x14ac:dyDescent="0.25">
      <c r="A35" s="53"/>
      <c r="B35" s="201"/>
      <c r="C35" s="174"/>
      <c r="D35" s="177"/>
      <c r="E35" s="180"/>
      <c r="F35" s="185"/>
      <c r="G35" s="177"/>
      <c r="H35" s="182"/>
      <c r="I35" s="177"/>
      <c r="J35" s="182"/>
      <c r="K35" s="40" t="s">
        <v>125</v>
      </c>
      <c r="L35" s="43" t="s">
        <v>102</v>
      </c>
      <c r="M35" s="185"/>
      <c r="N35" s="195"/>
      <c r="O35" s="196"/>
    </row>
    <row r="36" spans="1:15" s="12" customFormat="1" ht="15" customHeight="1" x14ac:dyDescent="0.25">
      <c r="A36" s="53"/>
      <c r="B36" s="201"/>
      <c r="C36" s="174"/>
      <c r="D36" s="177" t="s">
        <v>132</v>
      </c>
      <c r="E36" s="180" t="s">
        <v>102</v>
      </c>
      <c r="F36" s="185"/>
      <c r="G36" s="177">
        <v>30</v>
      </c>
      <c r="H36" s="182" t="str">
        <f>+IF(G36&lt;=10,"Bajo",IF(G36&lt;=25,"Moderado",IF(G36&lt;=50,"Alto","Extremo")))</f>
        <v>Alto</v>
      </c>
      <c r="I36" s="177">
        <v>5</v>
      </c>
      <c r="J36" s="182" t="str">
        <f>+IF(I36&lt;=10,"Bajo",IF(I36&lt;=25,"Moderado",IF(I36&lt;=50,"Alto","Extremo")))</f>
        <v>Bajo</v>
      </c>
      <c r="K36" s="40" t="s">
        <v>126</v>
      </c>
      <c r="L36" s="43" t="s">
        <v>102</v>
      </c>
      <c r="M36" s="185"/>
      <c r="N36" s="195"/>
      <c r="O36" s="196" t="s">
        <v>267</v>
      </c>
    </row>
    <row r="37" spans="1:15" s="12" customFormat="1" ht="15" customHeight="1" x14ac:dyDescent="0.25">
      <c r="A37" s="53"/>
      <c r="B37" s="201"/>
      <c r="C37" s="174"/>
      <c r="D37" s="177"/>
      <c r="E37" s="180"/>
      <c r="F37" s="185"/>
      <c r="G37" s="177"/>
      <c r="H37" s="182"/>
      <c r="I37" s="177"/>
      <c r="J37" s="182"/>
      <c r="K37" s="40" t="s">
        <v>127</v>
      </c>
      <c r="L37" s="43" t="s">
        <v>102</v>
      </c>
      <c r="M37" s="185"/>
      <c r="N37" s="195"/>
      <c r="O37" s="196"/>
    </row>
    <row r="38" spans="1:15" s="12" customFormat="1" ht="15.75" customHeight="1" thickBot="1" x14ac:dyDescent="0.3">
      <c r="A38" s="53"/>
      <c r="B38" s="201"/>
      <c r="C38" s="175"/>
      <c r="D38" s="178"/>
      <c r="E38" s="181"/>
      <c r="F38" s="186"/>
      <c r="G38" s="178"/>
      <c r="H38" s="183"/>
      <c r="I38" s="178"/>
      <c r="J38" s="183"/>
      <c r="K38" s="41" t="s">
        <v>128</v>
      </c>
      <c r="L38" s="44" t="s">
        <v>102</v>
      </c>
      <c r="M38" s="186"/>
      <c r="N38" s="192"/>
      <c r="O38" s="197"/>
    </row>
    <row r="39" spans="1:15" s="12" customFormat="1" ht="24.75" thickBot="1" x14ac:dyDescent="0.3">
      <c r="A39" s="53"/>
      <c r="B39" s="201"/>
      <c r="C39" s="27" t="s">
        <v>54</v>
      </c>
      <c r="D39" s="28"/>
      <c r="E39" s="29"/>
      <c r="F39" s="26">
        <f>+COUNTA(D39)</f>
        <v>0</v>
      </c>
      <c r="G39" s="28"/>
      <c r="H39" s="26"/>
      <c r="I39" s="28"/>
      <c r="J39" s="26"/>
      <c r="K39" s="28"/>
      <c r="L39" s="29"/>
      <c r="M39" s="26">
        <f>+COUNTA(K39)</f>
        <v>0</v>
      </c>
      <c r="N39" s="30"/>
      <c r="O39" s="26" t="s">
        <v>469</v>
      </c>
    </row>
    <row r="40" spans="1:15" s="12" customFormat="1" ht="70.5" customHeight="1" x14ac:dyDescent="0.25">
      <c r="A40" s="53"/>
      <c r="B40" s="212"/>
      <c r="C40" s="150" t="s">
        <v>55</v>
      </c>
      <c r="D40" s="158" t="s">
        <v>259</v>
      </c>
      <c r="E40" s="154" t="s">
        <v>102</v>
      </c>
      <c r="F40" s="158">
        <f>+COUNTA(D40)</f>
        <v>1</v>
      </c>
      <c r="G40" s="158">
        <v>10</v>
      </c>
      <c r="H40" s="154" t="str">
        <f>+IF(G40&lt;=10,"Bajo",IF(G40&lt;=25,"Moderado",IF(G40&lt;=50,"Alto","Extremo")))</f>
        <v>Bajo</v>
      </c>
      <c r="I40" s="158">
        <v>1</v>
      </c>
      <c r="J40" s="162" t="str">
        <f>+IF(I40&lt;=10,"Bajo",IF(I40&lt;=25,"Moderado",IF(I40&lt;=50,"Alto","Extremo")))</f>
        <v>Bajo</v>
      </c>
      <c r="K40" s="42" t="s">
        <v>260</v>
      </c>
      <c r="L40" s="37" t="s">
        <v>102</v>
      </c>
      <c r="M40" s="170">
        <f>+COUNTA(K40:K43)</f>
        <v>4</v>
      </c>
      <c r="N40" s="170" t="s">
        <v>263</v>
      </c>
      <c r="O40" s="166" t="s">
        <v>488</v>
      </c>
    </row>
    <row r="41" spans="1:15" s="12" customFormat="1" ht="27.75" customHeight="1" x14ac:dyDescent="0.25">
      <c r="A41" s="53"/>
      <c r="B41" s="213"/>
      <c r="C41" s="151"/>
      <c r="D41" s="159"/>
      <c r="E41" s="155"/>
      <c r="F41" s="159"/>
      <c r="G41" s="159"/>
      <c r="H41" s="155"/>
      <c r="I41" s="159"/>
      <c r="J41" s="163"/>
      <c r="K41" s="43" t="s">
        <v>261</v>
      </c>
      <c r="L41" s="36" t="s">
        <v>102</v>
      </c>
      <c r="M41" s="171"/>
      <c r="N41" s="171"/>
      <c r="O41" s="167"/>
    </row>
    <row r="42" spans="1:15" s="12" customFormat="1" ht="27.75" customHeight="1" x14ac:dyDescent="0.25">
      <c r="A42" s="53"/>
      <c r="B42" s="213"/>
      <c r="C42" s="152"/>
      <c r="D42" s="160"/>
      <c r="E42" s="156"/>
      <c r="F42" s="160"/>
      <c r="G42" s="160"/>
      <c r="H42" s="156"/>
      <c r="I42" s="160"/>
      <c r="J42" s="164"/>
      <c r="K42" s="138" t="s">
        <v>262</v>
      </c>
      <c r="L42" s="36" t="s">
        <v>102</v>
      </c>
      <c r="M42" s="171"/>
      <c r="N42" s="171"/>
      <c r="O42" s="168"/>
    </row>
    <row r="43" spans="1:15" s="12" customFormat="1" ht="27.75" customHeight="1" thickBot="1" x14ac:dyDescent="0.3">
      <c r="A43" s="53"/>
      <c r="B43" s="213"/>
      <c r="C43" s="153"/>
      <c r="D43" s="161"/>
      <c r="E43" s="157"/>
      <c r="F43" s="161"/>
      <c r="G43" s="161"/>
      <c r="H43" s="157"/>
      <c r="I43" s="161"/>
      <c r="J43" s="165"/>
      <c r="K43" s="138" t="s">
        <v>487</v>
      </c>
      <c r="L43" s="38" t="s">
        <v>102</v>
      </c>
      <c r="M43" s="172"/>
      <c r="N43" s="172"/>
      <c r="O43" s="169"/>
    </row>
    <row r="44" spans="1:15" s="12" customFormat="1" ht="60.75" thickBot="1" x14ac:dyDescent="0.3">
      <c r="A44" s="53"/>
      <c r="B44" s="214"/>
      <c r="C44" s="31" t="s">
        <v>56</v>
      </c>
      <c r="D44" s="32"/>
      <c r="E44" s="33"/>
      <c r="F44" s="34">
        <f>+COUNTA(D44)</f>
        <v>0</v>
      </c>
      <c r="G44" s="32"/>
      <c r="H44" s="34"/>
      <c r="I44" s="32"/>
      <c r="J44" s="34"/>
      <c r="K44" s="32"/>
      <c r="L44" s="33"/>
      <c r="M44" s="34">
        <f>+COUNTA(K44)</f>
        <v>0</v>
      </c>
      <c r="N44" s="35"/>
      <c r="O44" s="34" t="s">
        <v>470</v>
      </c>
    </row>
    <row r="45" spans="1:15" s="12" customFormat="1" ht="19.5" customHeight="1" x14ac:dyDescent="0.25">
      <c r="A45" s="53"/>
      <c r="B45" s="199" t="s">
        <v>57</v>
      </c>
      <c r="C45" s="173" t="s">
        <v>58</v>
      </c>
      <c r="D45" s="176" t="s">
        <v>133</v>
      </c>
      <c r="E45" s="179" t="s">
        <v>110</v>
      </c>
      <c r="F45" s="184">
        <f>+COUNTA(D45:D49)</f>
        <v>2</v>
      </c>
      <c r="G45" s="176">
        <v>15</v>
      </c>
      <c r="H45" s="187" t="str">
        <f t="shared" si="6"/>
        <v>Moderado</v>
      </c>
      <c r="I45" s="176">
        <v>4</v>
      </c>
      <c r="J45" s="187" t="str">
        <f t="shared" si="4"/>
        <v>Bajo</v>
      </c>
      <c r="K45" s="39" t="s">
        <v>135</v>
      </c>
      <c r="L45" s="42" t="s">
        <v>110</v>
      </c>
      <c r="M45" s="184">
        <f>+COUNTA(K45:K49)</f>
        <v>5</v>
      </c>
      <c r="N45" s="50" t="s">
        <v>140</v>
      </c>
      <c r="O45" s="198" t="s">
        <v>471</v>
      </c>
    </row>
    <row r="46" spans="1:15" s="12" customFormat="1" ht="24.75" customHeight="1" x14ac:dyDescent="0.25">
      <c r="A46" s="53"/>
      <c r="B46" s="201"/>
      <c r="C46" s="174"/>
      <c r="D46" s="177"/>
      <c r="E46" s="180"/>
      <c r="F46" s="185"/>
      <c r="G46" s="177"/>
      <c r="H46" s="182"/>
      <c r="I46" s="177"/>
      <c r="J46" s="182"/>
      <c r="K46" s="40" t="s">
        <v>136</v>
      </c>
      <c r="L46" s="43" t="s">
        <v>110</v>
      </c>
      <c r="M46" s="185"/>
      <c r="N46" s="47" t="s">
        <v>140</v>
      </c>
      <c r="O46" s="196"/>
    </row>
    <row r="47" spans="1:15" s="12" customFormat="1" ht="20.25" customHeight="1" x14ac:dyDescent="0.25">
      <c r="A47" s="53"/>
      <c r="B47" s="201"/>
      <c r="C47" s="174"/>
      <c r="D47" s="177" t="s">
        <v>134</v>
      </c>
      <c r="E47" s="180" t="s">
        <v>110</v>
      </c>
      <c r="F47" s="185"/>
      <c r="G47" s="177">
        <v>15</v>
      </c>
      <c r="H47" s="182" t="str">
        <f>+IF(G47&lt;=10,"Bajo",IF(G47&lt;=25,"Moderado",IF(G47&lt;=50,"Alto","Extremo")))</f>
        <v>Moderado</v>
      </c>
      <c r="I47" s="177">
        <v>2</v>
      </c>
      <c r="J47" s="182" t="str">
        <f>+IF(I47&lt;=10,"Bajo",IF(I47&lt;=25,"Moderado",IF(I47&lt;=50,"Alto","Extremo")))</f>
        <v>Bajo</v>
      </c>
      <c r="K47" s="40" t="s">
        <v>137</v>
      </c>
      <c r="L47" s="43" t="s">
        <v>110</v>
      </c>
      <c r="M47" s="185"/>
      <c r="N47" s="193"/>
      <c r="O47" s="196"/>
    </row>
    <row r="48" spans="1:15" s="12" customFormat="1" ht="16.5" customHeight="1" x14ac:dyDescent="0.25">
      <c r="A48" s="53"/>
      <c r="B48" s="201"/>
      <c r="C48" s="174"/>
      <c r="D48" s="177"/>
      <c r="E48" s="180"/>
      <c r="F48" s="185"/>
      <c r="G48" s="177"/>
      <c r="H48" s="182"/>
      <c r="I48" s="177"/>
      <c r="J48" s="182"/>
      <c r="K48" s="40" t="s">
        <v>138</v>
      </c>
      <c r="L48" s="43" t="s">
        <v>110</v>
      </c>
      <c r="M48" s="185"/>
      <c r="N48" s="193"/>
      <c r="O48" s="196"/>
    </row>
    <row r="49" spans="1:15" s="12" customFormat="1" ht="17.25" customHeight="1" thickBot="1" x14ac:dyDescent="0.3">
      <c r="A49" s="53"/>
      <c r="B49" s="200"/>
      <c r="C49" s="175"/>
      <c r="D49" s="178"/>
      <c r="E49" s="181"/>
      <c r="F49" s="186"/>
      <c r="G49" s="178"/>
      <c r="H49" s="183"/>
      <c r="I49" s="178"/>
      <c r="J49" s="183"/>
      <c r="K49" s="41" t="s">
        <v>139</v>
      </c>
      <c r="L49" s="44" t="s">
        <v>110</v>
      </c>
      <c r="M49" s="186"/>
      <c r="N49" s="194"/>
      <c r="O49" s="197"/>
    </row>
    <row r="50" spans="1:15" s="12" customFormat="1" ht="24.75" customHeight="1" x14ac:dyDescent="0.25">
      <c r="A50" s="53"/>
      <c r="B50" s="199" t="s">
        <v>59</v>
      </c>
      <c r="C50" s="173" t="s">
        <v>60</v>
      </c>
      <c r="D50" s="176" t="s">
        <v>141</v>
      </c>
      <c r="E50" s="179" t="s">
        <v>102</v>
      </c>
      <c r="F50" s="184">
        <f>+COUNTA(D50)</f>
        <v>1</v>
      </c>
      <c r="G50" s="176">
        <v>20</v>
      </c>
      <c r="H50" s="187" t="str">
        <f t="shared" si="6"/>
        <v>Moderado</v>
      </c>
      <c r="I50" s="176">
        <v>10</v>
      </c>
      <c r="J50" s="187" t="str">
        <f t="shared" si="4"/>
        <v>Bajo</v>
      </c>
      <c r="K50" s="39" t="s">
        <v>142</v>
      </c>
      <c r="L50" s="42" t="s">
        <v>102</v>
      </c>
      <c r="M50" s="184">
        <f>+COUNTA(K50:K52)</f>
        <v>3</v>
      </c>
      <c r="N50" s="191"/>
      <c r="O50" s="198" t="s">
        <v>266</v>
      </c>
    </row>
    <row r="51" spans="1:15" s="12" customFormat="1" ht="24.75" customHeight="1" x14ac:dyDescent="0.25">
      <c r="A51" s="53"/>
      <c r="B51" s="201"/>
      <c r="C51" s="174"/>
      <c r="D51" s="177"/>
      <c r="E51" s="180"/>
      <c r="F51" s="185"/>
      <c r="G51" s="177"/>
      <c r="H51" s="182"/>
      <c r="I51" s="177"/>
      <c r="J51" s="182"/>
      <c r="K51" s="40" t="s">
        <v>143</v>
      </c>
      <c r="L51" s="43" t="s">
        <v>102</v>
      </c>
      <c r="M51" s="185"/>
      <c r="N51" s="195"/>
      <c r="O51" s="196"/>
    </row>
    <row r="52" spans="1:15" s="12" customFormat="1" ht="32.25" customHeight="1" thickBot="1" x14ac:dyDescent="0.3">
      <c r="A52" s="53"/>
      <c r="B52" s="201"/>
      <c r="C52" s="175"/>
      <c r="D52" s="178"/>
      <c r="E52" s="181"/>
      <c r="F52" s="186"/>
      <c r="G52" s="178"/>
      <c r="H52" s="183"/>
      <c r="I52" s="178"/>
      <c r="J52" s="183"/>
      <c r="K52" s="41" t="s">
        <v>144</v>
      </c>
      <c r="L52" s="44" t="s">
        <v>102</v>
      </c>
      <c r="M52" s="186"/>
      <c r="N52" s="192"/>
      <c r="O52" s="197"/>
    </row>
    <row r="53" spans="1:15" s="12" customFormat="1" ht="24.75" customHeight="1" x14ac:dyDescent="0.25">
      <c r="A53" s="53"/>
      <c r="B53" s="201"/>
      <c r="C53" s="173" t="s">
        <v>61</v>
      </c>
      <c r="D53" s="176" t="s">
        <v>150</v>
      </c>
      <c r="E53" s="179" t="s">
        <v>102</v>
      </c>
      <c r="F53" s="184">
        <f>+COUNTA(D53)</f>
        <v>1</v>
      </c>
      <c r="G53" s="176">
        <v>40</v>
      </c>
      <c r="H53" s="187" t="str">
        <f>+IF(G53&lt;=10,"Bajo",IF(G53&lt;=25,"Moderado",IF(G53&lt;=50,"Alto","Extremo")))</f>
        <v>Alto</v>
      </c>
      <c r="I53" s="176">
        <v>1</v>
      </c>
      <c r="J53" s="187" t="str">
        <f>+IF(I53&lt;=10,"Bajo",IF(I53&lt;=25,"Moderado",IF(I53&lt;=50,"Alto","Extremo")))</f>
        <v>Bajo</v>
      </c>
      <c r="K53" s="39" t="s">
        <v>145</v>
      </c>
      <c r="L53" s="42" t="s">
        <v>102</v>
      </c>
      <c r="M53" s="184">
        <f>+COUNTA(K53:K58)</f>
        <v>6</v>
      </c>
      <c r="N53" s="191"/>
      <c r="O53" s="198" t="s">
        <v>472</v>
      </c>
    </row>
    <row r="54" spans="1:15" s="12" customFormat="1" ht="24.75" customHeight="1" x14ac:dyDescent="0.25">
      <c r="A54" s="53"/>
      <c r="B54" s="201"/>
      <c r="C54" s="174"/>
      <c r="D54" s="177"/>
      <c r="E54" s="180"/>
      <c r="F54" s="185"/>
      <c r="G54" s="177"/>
      <c r="H54" s="182"/>
      <c r="I54" s="177"/>
      <c r="J54" s="182"/>
      <c r="K54" s="40" t="s">
        <v>146</v>
      </c>
      <c r="L54" s="43" t="s">
        <v>102</v>
      </c>
      <c r="M54" s="185"/>
      <c r="N54" s="195"/>
      <c r="O54" s="196"/>
    </row>
    <row r="55" spans="1:15" s="12" customFormat="1" ht="24.75" customHeight="1" x14ac:dyDescent="0.25">
      <c r="A55" s="53"/>
      <c r="B55" s="201"/>
      <c r="C55" s="174"/>
      <c r="D55" s="177"/>
      <c r="E55" s="180"/>
      <c r="F55" s="185"/>
      <c r="G55" s="177"/>
      <c r="H55" s="182"/>
      <c r="I55" s="177"/>
      <c r="J55" s="182"/>
      <c r="K55" s="40" t="s">
        <v>147</v>
      </c>
      <c r="L55" s="43" t="s">
        <v>102</v>
      </c>
      <c r="M55" s="185"/>
      <c r="N55" s="195"/>
      <c r="O55" s="196"/>
    </row>
    <row r="56" spans="1:15" s="12" customFormat="1" ht="24.75" customHeight="1" x14ac:dyDescent="0.25">
      <c r="A56" s="53"/>
      <c r="B56" s="201"/>
      <c r="C56" s="174"/>
      <c r="D56" s="177"/>
      <c r="E56" s="180"/>
      <c r="F56" s="185"/>
      <c r="G56" s="177"/>
      <c r="H56" s="182"/>
      <c r="I56" s="177"/>
      <c r="J56" s="182"/>
      <c r="K56" s="40" t="s">
        <v>148</v>
      </c>
      <c r="L56" s="43" t="s">
        <v>102</v>
      </c>
      <c r="M56" s="185"/>
      <c r="N56" s="195"/>
      <c r="O56" s="196"/>
    </row>
    <row r="57" spans="1:15" s="12" customFormat="1" ht="24.75" customHeight="1" x14ac:dyDescent="0.25">
      <c r="A57" s="53"/>
      <c r="B57" s="201"/>
      <c r="C57" s="174"/>
      <c r="D57" s="177"/>
      <c r="E57" s="180"/>
      <c r="F57" s="185"/>
      <c r="G57" s="177"/>
      <c r="H57" s="182"/>
      <c r="I57" s="177"/>
      <c r="J57" s="182"/>
      <c r="K57" s="40" t="s">
        <v>149</v>
      </c>
      <c r="L57" s="43" t="s">
        <v>102</v>
      </c>
      <c r="M57" s="185"/>
      <c r="N57" s="195"/>
      <c r="O57" s="196"/>
    </row>
    <row r="58" spans="1:15" s="12" customFormat="1" ht="15.75" customHeight="1" thickBot="1" x14ac:dyDescent="0.3">
      <c r="A58" s="53"/>
      <c r="B58" s="200"/>
      <c r="C58" s="175"/>
      <c r="D58" s="178"/>
      <c r="E58" s="181"/>
      <c r="F58" s="186"/>
      <c r="G58" s="178"/>
      <c r="H58" s="183"/>
      <c r="I58" s="178"/>
      <c r="J58" s="183"/>
      <c r="K58" s="41" t="s">
        <v>151</v>
      </c>
      <c r="L58" s="44" t="s">
        <v>102</v>
      </c>
      <c r="M58" s="186"/>
      <c r="N58" s="192"/>
      <c r="O58" s="197"/>
    </row>
    <row r="59" spans="1:15" s="12" customFormat="1" ht="27" customHeight="1" x14ac:dyDescent="0.25">
      <c r="A59" s="53"/>
      <c r="B59" s="199" t="s">
        <v>62</v>
      </c>
      <c r="C59" s="173" t="s">
        <v>63</v>
      </c>
      <c r="D59" s="39" t="s">
        <v>152</v>
      </c>
      <c r="E59" s="42" t="s">
        <v>86</v>
      </c>
      <c r="F59" s="184">
        <f>+COUNTA(D59:D67)</f>
        <v>6</v>
      </c>
      <c r="G59" s="39">
        <v>20</v>
      </c>
      <c r="H59" s="48" t="str">
        <f t="shared" si="6"/>
        <v>Moderado</v>
      </c>
      <c r="I59" s="39">
        <v>15</v>
      </c>
      <c r="J59" s="48" t="str">
        <f t="shared" si="4"/>
        <v>Moderado</v>
      </c>
      <c r="K59" s="39" t="s">
        <v>158</v>
      </c>
      <c r="L59" s="42" t="s">
        <v>86</v>
      </c>
      <c r="M59" s="184">
        <f>+COUNTA(K59:K67)</f>
        <v>9</v>
      </c>
      <c r="N59" s="50" t="s">
        <v>167</v>
      </c>
      <c r="O59" s="198" t="s">
        <v>473</v>
      </c>
    </row>
    <row r="60" spans="1:15" s="12" customFormat="1" ht="15" customHeight="1" x14ac:dyDescent="0.25">
      <c r="A60" s="53"/>
      <c r="B60" s="201"/>
      <c r="C60" s="174"/>
      <c r="D60" s="40" t="s">
        <v>153</v>
      </c>
      <c r="E60" s="43" t="s">
        <v>86</v>
      </c>
      <c r="F60" s="185"/>
      <c r="G60" s="40">
        <v>20</v>
      </c>
      <c r="H60" s="45" t="str">
        <f t="shared" si="6"/>
        <v>Moderado</v>
      </c>
      <c r="I60" s="40">
        <v>20</v>
      </c>
      <c r="J60" s="45" t="str">
        <f t="shared" si="4"/>
        <v>Moderado</v>
      </c>
      <c r="K60" s="40" t="s">
        <v>159</v>
      </c>
      <c r="L60" s="43" t="s">
        <v>86</v>
      </c>
      <c r="M60" s="185"/>
      <c r="N60" s="47" t="s">
        <v>168</v>
      </c>
      <c r="O60" s="196"/>
    </row>
    <row r="61" spans="1:15" s="12" customFormat="1" ht="15" customHeight="1" x14ac:dyDescent="0.25">
      <c r="A61" s="53"/>
      <c r="B61" s="201"/>
      <c r="C61" s="174"/>
      <c r="D61" s="40" t="s">
        <v>154</v>
      </c>
      <c r="E61" s="43" t="s">
        <v>86</v>
      </c>
      <c r="F61" s="185"/>
      <c r="G61" s="40">
        <v>40</v>
      </c>
      <c r="H61" s="45" t="str">
        <f t="shared" si="6"/>
        <v>Alto</v>
      </c>
      <c r="I61" s="40">
        <v>30</v>
      </c>
      <c r="J61" s="45" t="str">
        <f t="shared" si="4"/>
        <v>Alto</v>
      </c>
      <c r="K61" s="40" t="s">
        <v>160</v>
      </c>
      <c r="L61" s="43" t="s">
        <v>86</v>
      </c>
      <c r="M61" s="185"/>
      <c r="N61" s="47" t="s">
        <v>169</v>
      </c>
      <c r="O61" s="196"/>
    </row>
    <row r="62" spans="1:15" s="12" customFormat="1" ht="15" customHeight="1" x14ac:dyDescent="0.25">
      <c r="A62" s="53"/>
      <c r="B62" s="201"/>
      <c r="C62" s="174"/>
      <c r="D62" s="40" t="s">
        <v>155</v>
      </c>
      <c r="E62" s="43" t="s">
        <v>110</v>
      </c>
      <c r="F62" s="185"/>
      <c r="G62" s="40">
        <v>40</v>
      </c>
      <c r="H62" s="45" t="str">
        <f t="shared" si="6"/>
        <v>Alto</v>
      </c>
      <c r="I62" s="40">
        <v>30</v>
      </c>
      <c r="J62" s="45" t="str">
        <f t="shared" si="4"/>
        <v>Alto</v>
      </c>
      <c r="K62" s="40" t="s">
        <v>161</v>
      </c>
      <c r="L62" s="43" t="s">
        <v>86</v>
      </c>
      <c r="M62" s="185"/>
      <c r="N62" s="47" t="s">
        <v>170</v>
      </c>
      <c r="O62" s="196"/>
    </row>
    <row r="63" spans="1:15" s="12" customFormat="1" ht="15" customHeight="1" x14ac:dyDescent="0.25">
      <c r="A63" s="53"/>
      <c r="B63" s="201"/>
      <c r="C63" s="174"/>
      <c r="D63" s="177" t="s">
        <v>156</v>
      </c>
      <c r="E63" s="180" t="s">
        <v>86</v>
      </c>
      <c r="F63" s="185"/>
      <c r="G63" s="177">
        <v>40</v>
      </c>
      <c r="H63" s="182" t="str">
        <f t="shared" si="6"/>
        <v>Alto</v>
      </c>
      <c r="I63" s="177">
        <v>30</v>
      </c>
      <c r="J63" s="182" t="str">
        <f t="shared" si="4"/>
        <v>Alto</v>
      </c>
      <c r="K63" s="40" t="s">
        <v>162</v>
      </c>
      <c r="L63" s="43" t="s">
        <v>86</v>
      </c>
      <c r="M63" s="185"/>
      <c r="N63" s="193" t="s">
        <v>171</v>
      </c>
      <c r="O63" s="196"/>
    </row>
    <row r="64" spans="1:15" s="12" customFormat="1" ht="15" customHeight="1" x14ac:dyDescent="0.25">
      <c r="A64" s="53"/>
      <c r="B64" s="201"/>
      <c r="C64" s="174"/>
      <c r="D64" s="177"/>
      <c r="E64" s="180"/>
      <c r="F64" s="185"/>
      <c r="G64" s="177"/>
      <c r="H64" s="182"/>
      <c r="I64" s="177"/>
      <c r="J64" s="182"/>
      <c r="K64" s="40" t="s">
        <v>163</v>
      </c>
      <c r="L64" s="43" t="s">
        <v>86</v>
      </c>
      <c r="M64" s="185"/>
      <c r="N64" s="193"/>
      <c r="O64" s="196"/>
    </row>
    <row r="65" spans="1:15" s="12" customFormat="1" ht="15" customHeight="1" x14ac:dyDescent="0.25">
      <c r="A65" s="53"/>
      <c r="B65" s="201"/>
      <c r="C65" s="174"/>
      <c r="D65" s="177" t="s">
        <v>157</v>
      </c>
      <c r="E65" s="180" t="s">
        <v>86</v>
      </c>
      <c r="F65" s="185"/>
      <c r="G65" s="177">
        <v>40</v>
      </c>
      <c r="H65" s="182" t="str">
        <f t="shared" si="6"/>
        <v>Alto</v>
      </c>
      <c r="I65" s="177">
        <v>10</v>
      </c>
      <c r="J65" s="182" t="str">
        <f t="shared" si="4"/>
        <v>Bajo</v>
      </c>
      <c r="K65" s="40" t="s">
        <v>164</v>
      </c>
      <c r="L65" s="43" t="s">
        <v>86</v>
      </c>
      <c r="M65" s="185"/>
      <c r="N65" s="47"/>
      <c r="O65" s="196"/>
    </row>
    <row r="66" spans="1:15" s="12" customFormat="1" ht="15" customHeight="1" x14ac:dyDescent="0.25">
      <c r="A66" s="53"/>
      <c r="B66" s="201"/>
      <c r="C66" s="174"/>
      <c r="D66" s="177"/>
      <c r="E66" s="180"/>
      <c r="F66" s="185"/>
      <c r="G66" s="177"/>
      <c r="H66" s="182"/>
      <c r="I66" s="177"/>
      <c r="J66" s="182"/>
      <c r="K66" s="40" t="s">
        <v>165</v>
      </c>
      <c r="L66" s="43" t="s">
        <v>86</v>
      </c>
      <c r="M66" s="185"/>
      <c r="N66" s="47"/>
      <c r="O66" s="196"/>
    </row>
    <row r="67" spans="1:15" s="12" customFormat="1" ht="47.25" customHeight="1" thickBot="1" x14ac:dyDescent="0.3">
      <c r="A67" s="53"/>
      <c r="B67" s="200"/>
      <c r="C67" s="175"/>
      <c r="D67" s="178"/>
      <c r="E67" s="181"/>
      <c r="F67" s="186"/>
      <c r="G67" s="178"/>
      <c r="H67" s="183"/>
      <c r="I67" s="178"/>
      <c r="J67" s="183"/>
      <c r="K67" s="41" t="s">
        <v>166</v>
      </c>
      <c r="L67" s="44" t="s">
        <v>86</v>
      </c>
      <c r="M67" s="186"/>
      <c r="N67" s="49"/>
      <c r="O67" s="197"/>
    </row>
    <row r="68" spans="1:15" s="12" customFormat="1" ht="52.5" customHeight="1" x14ac:dyDescent="0.25">
      <c r="A68" s="53"/>
      <c r="B68" s="199" t="s">
        <v>64</v>
      </c>
      <c r="C68" s="173" t="s">
        <v>65</v>
      </c>
      <c r="D68" s="39" t="s">
        <v>172</v>
      </c>
      <c r="E68" s="42" t="s">
        <v>110</v>
      </c>
      <c r="F68" s="184">
        <f>+COUNTA(D68:D69)</f>
        <v>2</v>
      </c>
      <c r="G68" s="39">
        <v>25</v>
      </c>
      <c r="H68" s="48" t="str">
        <f t="shared" si="6"/>
        <v>Moderado</v>
      </c>
      <c r="I68" s="39">
        <v>25</v>
      </c>
      <c r="J68" s="48" t="str">
        <f t="shared" si="4"/>
        <v>Moderado</v>
      </c>
      <c r="K68" s="39"/>
      <c r="L68" s="42"/>
      <c r="M68" s="184">
        <f>+COUNTA(K68:K69)</f>
        <v>1</v>
      </c>
      <c r="N68" s="50" t="s">
        <v>175</v>
      </c>
      <c r="O68" s="198" t="s">
        <v>474</v>
      </c>
    </row>
    <row r="69" spans="1:15" s="12" customFormat="1" ht="51" customHeight="1" thickBot="1" x14ac:dyDescent="0.3">
      <c r="A69" s="53"/>
      <c r="B69" s="200"/>
      <c r="C69" s="175"/>
      <c r="D69" s="41" t="s">
        <v>173</v>
      </c>
      <c r="E69" s="44" t="s">
        <v>110</v>
      </c>
      <c r="F69" s="186"/>
      <c r="G69" s="41">
        <v>25</v>
      </c>
      <c r="H69" s="46" t="str">
        <f t="shared" si="6"/>
        <v>Moderado</v>
      </c>
      <c r="I69" s="41">
        <v>10</v>
      </c>
      <c r="J69" s="46" t="str">
        <f t="shared" si="4"/>
        <v>Bajo</v>
      </c>
      <c r="K69" s="41" t="s">
        <v>174</v>
      </c>
      <c r="L69" s="44" t="s">
        <v>86</v>
      </c>
      <c r="M69" s="186"/>
      <c r="N69" s="49"/>
      <c r="O69" s="197"/>
    </row>
    <row r="70" spans="1:15" s="12" customFormat="1" ht="50.25" customHeight="1" x14ac:dyDescent="0.25">
      <c r="A70" s="53"/>
      <c r="B70" s="199" t="s">
        <v>66</v>
      </c>
      <c r="C70" s="173" t="s">
        <v>67</v>
      </c>
      <c r="D70" s="176" t="s">
        <v>176</v>
      </c>
      <c r="E70" s="179" t="s">
        <v>110</v>
      </c>
      <c r="F70" s="184">
        <f>+COUNTA(D70)</f>
        <v>1</v>
      </c>
      <c r="G70" s="176">
        <v>20</v>
      </c>
      <c r="H70" s="187" t="str">
        <f t="shared" si="6"/>
        <v>Moderado</v>
      </c>
      <c r="I70" s="176">
        <v>10</v>
      </c>
      <c r="J70" s="187" t="str">
        <f>+IF(I70&lt;=10,"Bajo",IF(I70&lt;=25,"Moderado",IF(I70&lt;=50,"Alto","Extremo")))</f>
        <v>Bajo</v>
      </c>
      <c r="K70" s="39" t="s">
        <v>177</v>
      </c>
      <c r="L70" s="42" t="s">
        <v>110</v>
      </c>
      <c r="M70" s="184">
        <f>+COUNTA(K70:K71)</f>
        <v>2</v>
      </c>
      <c r="N70" s="191"/>
      <c r="O70" s="198" t="s">
        <v>475</v>
      </c>
    </row>
    <row r="71" spans="1:15" s="12" customFormat="1" ht="55.5" customHeight="1" thickBot="1" x14ac:dyDescent="0.3">
      <c r="A71" s="53"/>
      <c r="B71" s="200"/>
      <c r="C71" s="175"/>
      <c r="D71" s="178"/>
      <c r="E71" s="181"/>
      <c r="F71" s="186"/>
      <c r="G71" s="178"/>
      <c r="H71" s="183"/>
      <c r="I71" s="178"/>
      <c r="J71" s="183"/>
      <c r="K71" s="41" t="s">
        <v>178</v>
      </c>
      <c r="L71" s="44" t="s">
        <v>110</v>
      </c>
      <c r="M71" s="186"/>
      <c r="N71" s="192"/>
      <c r="O71" s="197"/>
    </row>
    <row r="72" spans="1:15" s="12" customFormat="1" ht="22.5" customHeight="1" x14ac:dyDescent="0.25">
      <c r="A72" s="53"/>
      <c r="B72" s="199" t="s">
        <v>68</v>
      </c>
      <c r="C72" s="173" t="s">
        <v>69</v>
      </c>
      <c r="D72" s="176" t="s">
        <v>179</v>
      </c>
      <c r="E72" s="179" t="s">
        <v>86</v>
      </c>
      <c r="F72" s="184">
        <f>+COUNTA(D72)</f>
        <v>1</v>
      </c>
      <c r="G72" s="176">
        <v>60</v>
      </c>
      <c r="H72" s="187" t="str">
        <f t="shared" si="6"/>
        <v>Extremo</v>
      </c>
      <c r="I72" s="176">
        <v>3</v>
      </c>
      <c r="J72" s="187" t="str">
        <f t="shared" si="4"/>
        <v>Bajo</v>
      </c>
      <c r="K72" s="39" t="s">
        <v>180</v>
      </c>
      <c r="L72" s="42" t="s">
        <v>86</v>
      </c>
      <c r="M72" s="184">
        <f>+COUNTA(K72:K74)</f>
        <v>3</v>
      </c>
      <c r="N72" s="191"/>
      <c r="O72" s="198" t="s">
        <v>265</v>
      </c>
    </row>
    <row r="73" spans="1:15" s="12" customFormat="1" ht="15" customHeight="1" x14ac:dyDescent="0.25">
      <c r="A73" s="53"/>
      <c r="B73" s="201"/>
      <c r="C73" s="174"/>
      <c r="D73" s="177"/>
      <c r="E73" s="180"/>
      <c r="F73" s="185"/>
      <c r="G73" s="177"/>
      <c r="H73" s="182"/>
      <c r="I73" s="177"/>
      <c r="J73" s="182"/>
      <c r="K73" s="40" t="s">
        <v>181</v>
      </c>
      <c r="L73" s="43" t="s">
        <v>86</v>
      </c>
      <c r="M73" s="185"/>
      <c r="N73" s="195"/>
      <c r="O73" s="196"/>
    </row>
    <row r="74" spans="1:15" s="12" customFormat="1" ht="15.75" customHeight="1" thickBot="1" x14ac:dyDescent="0.3">
      <c r="A74" s="53"/>
      <c r="B74" s="201"/>
      <c r="C74" s="175"/>
      <c r="D74" s="178"/>
      <c r="E74" s="181"/>
      <c r="F74" s="186"/>
      <c r="G74" s="178"/>
      <c r="H74" s="183"/>
      <c r="I74" s="178"/>
      <c r="J74" s="183"/>
      <c r="K74" s="41" t="s">
        <v>182</v>
      </c>
      <c r="L74" s="44" t="s">
        <v>86</v>
      </c>
      <c r="M74" s="186"/>
      <c r="N74" s="192"/>
      <c r="O74" s="197"/>
    </row>
    <row r="75" spans="1:15" s="12" customFormat="1" ht="48.75" thickBot="1" x14ac:dyDescent="0.3">
      <c r="A75" s="53"/>
      <c r="B75" s="200"/>
      <c r="C75" s="2" t="s">
        <v>70</v>
      </c>
      <c r="D75" s="8"/>
      <c r="E75" s="9"/>
      <c r="F75" s="10">
        <f>+COUNTA(D75)</f>
        <v>0</v>
      </c>
      <c r="G75" s="8"/>
      <c r="H75" s="10"/>
      <c r="I75" s="8"/>
      <c r="J75" s="10"/>
      <c r="K75" s="8"/>
      <c r="L75" s="9"/>
      <c r="M75" s="10">
        <f>+COUNTA(K75)</f>
        <v>0</v>
      </c>
      <c r="N75" s="11"/>
      <c r="O75" s="10" t="s">
        <v>183</v>
      </c>
    </row>
    <row r="76" spans="1:15" s="12" customFormat="1" ht="30" customHeight="1" x14ac:dyDescent="0.25">
      <c r="A76" s="53"/>
      <c r="B76" s="199" t="s">
        <v>71</v>
      </c>
      <c r="C76" s="173" t="s">
        <v>73</v>
      </c>
      <c r="D76" s="176" t="s">
        <v>184</v>
      </c>
      <c r="E76" s="179" t="s">
        <v>102</v>
      </c>
      <c r="F76" s="184">
        <f>+COUNTA(D76:D78)</f>
        <v>2</v>
      </c>
      <c r="G76" s="176">
        <v>25</v>
      </c>
      <c r="H76" s="187" t="str">
        <f t="shared" si="6"/>
        <v>Moderado</v>
      </c>
      <c r="I76" s="176">
        <v>6</v>
      </c>
      <c r="J76" s="187" t="str">
        <f t="shared" si="4"/>
        <v>Bajo</v>
      </c>
      <c r="K76" s="39" t="s">
        <v>186</v>
      </c>
      <c r="L76" s="42" t="s">
        <v>102</v>
      </c>
      <c r="M76" s="184">
        <f>+COUNTA(K76:K78)</f>
        <v>3</v>
      </c>
      <c r="N76" s="191"/>
      <c r="O76" s="198" t="s">
        <v>476</v>
      </c>
    </row>
    <row r="77" spans="1:15" s="12" customFormat="1" ht="30" customHeight="1" x14ac:dyDescent="0.25">
      <c r="A77" s="53"/>
      <c r="B77" s="201"/>
      <c r="C77" s="174"/>
      <c r="D77" s="177"/>
      <c r="E77" s="180"/>
      <c r="F77" s="185"/>
      <c r="G77" s="177"/>
      <c r="H77" s="182"/>
      <c r="I77" s="177"/>
      <c r="J77" s="182"/>
      <c r="K77" s="40" t="s">
        <v>187</v>
      </c>
      <c r="L77" s="43" t="s">
        <v>102</v>
      </c>
      <c r="M77" s="185"/>
      <c r="N77" s="195"/>
      <c r="O77" s="196"/>
    </row>
    <row r="78" spans="1:15" s="12" customFormat="1" ht="30" customHeight="1" thickBot="1" x14ac:dyDescent="0.3">
      <c r="A78" s="53"/>
      <c r="B78" s="201"/>
      <c r="C78" s="175"/>
      <c r="D78" s="41" t="s">
        <v>185</v>
      </c>
      <c r="E78" s="44" t="s">
        <v>102</v>
      </c>
      <c r="F78" s="186"/>
      <c r="G78" s="41">
        <v>30</v>
      </c>
      <c r="H78" s="46" t="str">
        <f t="shared" si="6"/>
        <v>Alto</v>
      </c>
      <c r="I78" s="41">
        <v>10</v>
      </c>
      <c r="J78" s="46" t="str">
        <f t="shared" si="4"/>
        <v>Bajo</v>
      </c>
      <c r="K78" s="41" t="s">
        <v>188</v>
      </c>
      <c r="L78" s="44" t="s">
        <v>102</v>
      </c>
      <c r="M78" s="186"/>
      <c r="N78" s="192"/>
      <c r="O78" s="197"/>
    </row>
    <row r="79" spans="1:15" s="12" customFormat="1" ht="23.25" customHeight="1" x14ac:dyDescent="0.25">
      <c r="A79" s="53"/>
      <c r="B79" s="201"/>
      <c r="C79" s="173" t="s">
        <v>74</v>
      </c>
      <c r="D79" s="39" t="s">
        <v>189</v>
      </c>
      <c r="E79" s="42" t="s">
        <v>102</v>
      </c>
      <c r="F79" s="184">
        <f>+COUNTA(D79:D81)</f>
        <v>3</v>
      </c>
      <c r="G79" s="39">
        <v>6</v>
      </c>
      <c r="H79" s="48" t="str">
        <f>+IF(G79&lt;=10,"Bajo",IF(G79&lt;=25,"Moderado",IF(G79&lt;=50,"Alto","Extremo")))</f>
        <v>Bajo</v>
      </c>
      <c r="I79" s="39">
        <v>2</v>
      </c>
      <c r="J79" s="48" t="str">
        <f t="shared" si="4"/>
        <v>Bajo</v>
      </c>
      <c r="K79" s="39" t="s">
        <v>192</v>
      </c>
      <c r="L79" s="42" t="s">
        <v>102</v>
      </c>
      <c r="M79" s="184">
        <f>+COUNTA(K79:K81)</f>
        <v>3</v>
      </c>
      <c r="N79" s="191"/>
      <c r="O79" s="198" t="s">
        <v>264</v>
      </c>
    </row>
    <row r="80" spans="1:15" s="12" customFormat="1" ht="23.25" customHeight="1" x14ac:dyDescent="0.25">
      <c r="A80" s="53"/>
      <c r="B80" s="201"/>
      <c r="C80" s="174"/>
      <c r="D80" s="40" t="s">
        <v>190</v>
      </c>
      <c r="E80" s="43" t="s">
        <v>102</v>
      </c>
      <c r="F80" s="185"/>
      <c r="G80" s="40">
        <v>15</v>
      </c>
      <c r="H80" s="45" t="str">
        <f t="shared" si="6"/>
        <v>Moderado</v>
      </c>
      <c r="I80" s="40">
        <v>10</v>
      </c>
      <c r="J80" s="45" t="str">
        <f t="shared" si="4"/>
        <v>Bajo</v>
      </c>
      <c r="K80" s="40" t="s">
        <v>193</v>
      </c>
      <c r="L80" s="43" t="s">
        <v>102</v>
      </c>
      <c r="M80" s="185"/>
      <c r="N80" s="195"/>
      <c r="O80" s="196"/>
    </row>
    <row r="81" spans="1:15" s="12" customFormat="1" ht="23.25" customHeight="1" thickBot="1" x14ac:dyDescent="0.3">
      <c r="A81" s="53"/>
      <c r="B81" s="201"/>
      <c r="C81" s="175"/>
      <c r="D81" s="41" t="s">
        <v>191</v>
      </c>
      <c r="E81" s="44" t="s">
        <v>102</v>
      </c>
      <c r="F81" s="186"/>
      <c r="G81" s="41">
        <v>15</v>
      </c>
      <c r="H81" s="46" t="str">
        <f t="shared" si="6"/>
        <v>Moderado</v>
      </c>
      <c r="I81" s="41">
        <v>10</v>
      </c>
      <c r="J81" s="46" t="str">
        <f t="shared" si="4"/>
        <v>Bajo</v>
      </c>
      <c r="K81" s="41" t="s">
        <v>194</v>
      </c>
      <c r="L81" s="44" t="s">
        <v>102</v>
      </c>
      <c r="M81" s="186"/>
      <c r="N81" s="192"/>
      <c r="O81" s="197"/>
    </row>
    <row r="82" spans="1:15" s="12" customFormat="1" ht="22.5" customHeight="1" x14ac:dyDescent="0.25">
      <c r="A82" s="53"/>
      <c r="B82" s="201"/>
      <c r="C82" s="173" t="s">
        <v>72</v>
      </c>
      <c r="D82" s="176" t="s">
        <v>195</v>
      </c>
      <c r="E82" s="179" t="s">
        <v>86</v>
      </c>
      <c r="F82" s="184">
        <f>+COUNTA(D82:D87)</f>
        <v>3</v>
      </c>
      <c r="G82" s="176">
        <v>15</v>
      </c>
      <c r="H82" s="187" t="str">
        <f t="shared" si="6"/>
        <v>Moderado</v>
      </c>
      <c r="I82" s="176">
        <v>2</v>
      </c>
      <c r="J82" s="187" t="str">
        <f t="shared" si="4"/>
        <v>Bajo</v>
      </c>
      <c r="K82" s="39" t="s">
        <v>198</v>
      </c>
      <c r="L82" s="42" t="s">
        <v>86</v>
      </c>
      <c r="M82" s="184">
        <f>+COUNTA(K82:K87)</f>
        <v>6</v>
      </c>
      <c r="N82" s="191"/>
      <c r="O82" s="198" t="s">
        <v>477</v>
      </c>
    </row>
    <row r="83" spans="1:15" s="12" customFormat="1" ht="15" customHeight="1" x14ac:dyDescent="0.25">
      <c r="A83" s="53"/>
      <c r="B83" s="201"/>
      <c r="C83" s="174"/>
      <c r="D83" s="177"/>
      <c r="E83" s="180"/>
      <c r="F83" s="185"/>
      <c r="G83" s="177"/>
      <c r="H83" s="182"/>
      <c r="I83" s="177"/>
      <c r="J83" s="182"/>
      <c r="K83" s="40" t="s">
        <v>199</v>
      </c>
      <c r="L83" s="43" t="s">
        <v>86</v>
      </c>
      <c r="M83" s="185"/>
      <c r="N83" s="195"/>
      <c r="O83" s="196"/>
    </row>
    <row r="84" spans="1:15" s="12" customFormat="1" ht="15" customHeight="1" x14ac:dyDescent="0.25">
      <c r="A84" s="53"/>
      <c r="B84" s="201"/>
      <c r="C84" s="174"/>
      <c r="D84" s="177"/>
      <c r="E84" s="180"/>
      <c r="F84" s="185"/>
      <c r="G84" s="177"/>
      <c r="H84" s="182"/>
      <c r="I84" s="177"/>
      <c r="J84" s="182"/>
      <c r="K84" s="40" t="s">
        <v>200</v>
      </c>
      <c r="L84" s="43" t="s">
        <v>86</v>
      </c>
      <c r="M84" s="185"/>
      <c r="N84" s="195"/>
      <c r="O84" s="196"/>
    </row>
    <row r="85" spans="1:15" s="12" customFormat="1" ht="15" customHeight="1" x14ac:dyDescent="0.25">
      <c r="A85" s="53"/>
      <c r="B85" s="201"/>
      <c r="C85" s="174"/>
      <c r="D85" s="177" t="s">
        <v>196</v>
      </c>
      <c r="E85" s="180" t="s">
        <v>102</v>
      </c>
      <c r="F85" s="185"/>
      <c r="G85" s="177">
        <v>20</v>
      </c>
      <c r="H85" s="182" t="str">
        <f>+IF(G85&lt;=10,"Bajo",IF(G85&lt;=25,"Moderado",IF(G85&lt;=50,"Alto","Extremo")))</f>
        <v>Moderado</v>
      </c>
      <c r="I85" s="177">
        <v>6</v>
      </c>
      <c r="J85" s="182" t="str">
        <f>+IF(I85&lt;=10,"Bajo",IF(I85&lt;=25,"Moderado",IF(I85&lt;=50,"Alto","Extremo")))</f>
        <v>Bajo</v>
      </c>
      <c r="K85" s="40" t="s">
        <v>201</v>
      </c>
      <c r="L85" s="43" t="s">
        <v>102</v>
      </c>
      <c r="M85" s="185"/>
      <c r="N85" s="195"/>
      <c r="O85" s="196"/>
    </row>
    <row r="86" spans="1:15" s="12" customFormat="1" ht="15" customHeight="1" x14ac:dyDescent="0.25">
      <c r="A86" s="53"/>
      <c r="B86" s="201"/>
      <c r="C86" s="174"/>
      <c r="D86" s="177"/>
      <c r="E86" s="180"/>
      <c r="F86" s="185"/>
      <c r="G86" s="177"/>
      <c r="H86" s="182"/>
      <c r="I86" s="177"/>
      <c r="J86" s="182"/>
      <c r="K86" s="40" t="s">
        <v>202</v>
      </c>
      <c r="L86" s="43" t="s">
        <v>102</v>
      </c>
      <c r="M86" s="185"/>
      <c r="N86" s="195"/>
      <c r="O86" s="196"/>
    </row>
    <row r="87" spans="1:15" s="12" customFormat="1" ht="15.75" customHeight="1" thickBot="1" x14ac:dyDescent="0.3">
      <c r="A87" s="53"/>
      <c r="B87" s="201"/>
      <c r="C87" s="175"/>
      <c r="D87" s="41" t="s">
        <v>197</v>
      </c>
      <c r="E87" s="44" t="s">
        <v>102</v>
      </c>
      <c r="F87" s="186"/>
      <c r="G87" s="41">
        <v>15</v>
      </c>
      <c r="H87" s="46" t="str">
        <f t="shared" si="6"/>
        <v>Moderado</v>
      </c>
      <c r="I87" s="41">
        <v>10</v>
      </c>
      <c r="J87" s="46" t="str">
        <f t="shared" si="4"/>
        <v>Bajo</v>
      </c>
      <c r="K87" s="41" t="s">
        <v>203</v>
      </c>
      <c r="L87" s="44" t="s">
        <v>102</v>
      </c>
      <c r="M87" s="186"/>
      <c r="N87" s="192"/>
      <c r="O87" s="197"/>
    </row>
    <row r="88" spans="1:15" s="12" customFormat="1" ht="22.5" customHeight="1" x14ac:dyDescent="0.25">
      <c r="A88" s="53"/>
      <c r="B88" s="201"/>
      <c r="C88" s="173" t="s">
        <v>75</v>
      </c>
      <c r="D88" s="39" t="s">
        <v>204</v>
      </c>
      <c r="E88" s="42" t="s">
        <v>86</v>
      </c>
      <c r="F88" s="184">
        <f>+COUNTA(D88:D91)</f>
        <v>3</v>
      </c>
      <c r="G88" s="39">
        <v>4</v>
      </c>
      <c r="H88" s="48" t="str">
        <f t="shared" si="6"/>
        <v>Bajo</v>
      </c>
      <c r="I88" s="39">
        <v>4</v>
      </c>
      <c r="J88" s="48" t="str">
        <f t="shared" si="4"/>
        <v>Bajo</v>
      </c>
      <c r="K88" s="39"/>
      <c r="L88" s="42"/>
      <c r="M88" s="184">
        <f>+COUNTA(K88:K91)</f>
        <v>2</v>
      </c>
      <c r="N88" s="191"/>
      <c r="O88" s="198" t="s">
        <v>274</v>
      </c>
    </row>
    <row r="89" spans="1:15" s="12" customFormat="1" ht="15" customHeight="1" x14ac:dyDescent="0.25">
      <c r="A89" s="53"/>
      <c r="B89" s="201"/>
      <c r="C89" s="174"/>
      <c r="D89" s="177" t="s">
        <v>205</v>
      </c>
      <c r="E89" s="180" t="s">
        <v>86</v>
      </c>
      <c r="F89" s="185"/>
      <c r="G89" s="177">
        <v>25</v>
      </c>
      <c r="H89" s="182" t="str">
        <f t="shared" si="6"/>
        <v>Moderado</v>
      </c>
      <c r="I89" s="177">
        <v>5</v>
      </c>
      <c r="J89" s="182" t="str">
        <f t="shared" si="4"/>
        <v>Bajo</v>
      </c>
      <c r="K89" s="40" t="s">
        <v>207</v>
      </c>
      <c r="L89" s="43" t="s">
        <v>110</v>
      </c>
      <c r="M89" s="185"/>
      <c r="N89" s="195"/>
      <c r="O89" s="196"/>
    </row>
    <row r="90" spans="1:15" s="12" customFormat="1" ht="15" customHeight="1" x14ac:dyDescent="0.25">
      <c r="A90" s="53"/>
      <c r="B90" s="201"/>
      <c r="C90" s="174"/>
      <c r="D90" s="177"/>
      <c r="E90" s="180"/>
      <c r="F90" s="185"/>
      <c r="G90" s="177"/>
      <c r="H90" s="182"/>
      <c r="I90" s="177"/>
      <c r="J90" s="182"/>
      <c r="K90" s="40" t="s">
        <v>208</v>
      </c>
      <c r="L90" s="43" t="s">
        <v>86</v>
      </c>
      <c r="M90" s="185"/>
      <c r="N90" s="195"/>
      <c r="O90" s="196"/>
    </row>
    <row r="91" spans="1:15" s="12" customFormat="1" ht="15.75" customHeight="1" thickBot="1" x14ac:dyDescent="0.3">
      <c r="A91" s="53"/>
      <c r="B91" s="200"/>
      <c r="C91" s="175"/>
      <c r="D91" s="41" t="s">
        <v>206</v>
      </c>
      <c r="E91" s="44" t="s">
        <v>86</v>
      </c>
      <c r="F91" s="186"/>
      <c r="G91" s="41">
        <v>8</v>
      </c>
      <c r="H91" s="46" t="str">
        <f t="shared" si="6"/>
        <v>Bajo</v>
      </c>
      <c r="I91" s="41">
        <v>8</v>
      </c>
      <c r="J91" s="46" t="str">
        <f t="shared" si="4"/>
        <v>Bajo</v>
      </c>
      <c r="K91" s="41"/>
      <c r="L91" s="44"/>
      <c r="M91" s="186"/>
      <c r="N91" s="192"/>
      <c r="O91" s="197"/>
    </row>
    <row r="92" spans="1:15" s="12" customFormat="1" ht="12" x14ac:dyDescent="0.25">
      <c r="A92" s="53"/>
      <c r="B92" s="199" t="s">
        <v>76</v>
      </c>
      <c r="C92" s="173" t="s">
        <v>77</v>
      </c>
      <c r="D92" s="39" t="s">
        <v>209</v>
      </c>
      <c r="E92" s="42" t="s">
        <v>86</v>
      </c>
      <c r="F92" s="184">
        <f>+COUNTA(D92:D94)</f>
        <v>3</v>
      </c>
      <c r="G92" s="39">
        <v>40</v>
      </c>
      <c r="H92" s="48" t="str">
        <f t="shared" si="6"/>
        <v>Alto</v>
      </c>
      <c r="I92" s="39">
        <v>20</v>
      </c>
      <c r="J92" s="48" t="str">
        <f t="shared" si="4"/>
        <v>Moderado</v>
      </c>
      <c r="K92" s="39" t="s">
        <v>212</v>
      </c>
      <c r="L92" s="42" t="s">
        <v>86</v>
      </c>
      <c r="M92" s="184">
        <f>+COUNTA(K92:K94)</f>
        <v>3</v>
      </c>
      <c r="N92" s="191"/>
      <c r="O92" s="198" t="s">
        <v>265</v>
      </c>
    </row>
    <row r="93" spans="1:15" s="12" customFormat="1" ht="15" customHeight="1" x14ac:dyDescent="0.25">
      <c r="A93" s="53"/>
      <c r="B93" s="201"/>
      <c r="C93" s="174"/>
      <c r="D93" s="40" t="s">
        <v>210</v>
      </c>
      <c r="E93" s="43" t="s">
        <v>86</v>
      </c>
      <c r="F93" s="185"/>
      <c r="G93" s="40">
        <v>40</v>
      </c>
      <c r="H93" s="45" t="str">
        <f t="shared" si="6"/>
        <v>Alto</v>
      </c>
      <c r="I93" s="40">
        <v>20</v>
      </c>
      <c r="J93" s="45" t="str">
        <f t="shared" si="4"/>
        <v>Moderado</v>
      </c>
      <c r="K93" s="40" t="s">
        <v>213</v>
      </c>
      <c r="L93" s="43" t="s">
        <v>86</v>
      </c>
      <c r="M93" s="185"/>
      <c r="N93" s="195"/>
      <c r="O93" s="196"/>
    </row>
    <row r="94" spans="1:15" s="12" customFormat="1" ht="15.75" customHeight="1" thickBot="1" x14ac:dyDescent="0.3">
      <c r="A94" s="53"/>
      <c r="B94" s="200"/>
      <c r="C94" s="175"/>
      <c r="D94" s="41" t="s">
        <v>211</v>
      </c>
      <c r="E94" s="44" t="s">
        <v>86</v>
      </c>
      <c r="F94" s="186"/>
      <c r="G94" s="41">
        <v>15</v>
      </c>
      <c r="H94" s="46" t="str">
        <f t="shared" si="6"/>
        <v>Moderado</v>
      </c>
      <c r="I94" s="41">
        <v>5</v>
      </c>
      <c r="J94" s="46" t="str">
        <f t="shared" si="4"/>
        <v>Bajo</v>
      </c>
      <c r="K94" s="41" t="s">
        <v>214</v>
      </c>
      <c r="L94" s="44" t="s">
        <v>86</v>
      </c>
      <c r="M94" s="186"/>
      <c r="N94" s="192"/>
      <c r="O94" s="197"/>
    </row>
    <row r="95" spans="1:15" s="12" customFormat="1" ht="35.25" customHeight="1" x14ac:dyDescent="0.25">
      <c r="A95" s="53"/>
      <c r="B95" s="199" t="s">
        <v>78</v>
      </c>
      <c r="C95" s="173" t="s">
        <v>79</v>
      </c>
      <c r="D95" s="176" t="s">
        <v>215</v>
      </c>
      <c r="E95" s="179" t="s">
        <v>110</v>
      </c>
      <c r="F95" s="184">
        <f>+COUNTA(D95:D103)</f>
        <v>3</v>
      </c>
      <c r="G95" s="176">
        <v>20</v>
      </c>
      <c r="H95" s="187" t="str">
        <f t="shared" si="6"/>
        <v>Moderado</v>
      </c>
      <c r="I95" s="176">
        <v>2</v>
      </c>
      <c r="J95" s="187" t="str">
        <f t="shared" si="4"/>
        <v>Bajo</v>
      </c>
      <c r="K95" s="39" t="s">
        <v>216</v>
      </c>
      <c r="L95" s="42" t="s">
        <v>110</v>
      </c>
      <c r="M95" s="184">
        <f>+COUNTA(K95:K103)</f>
        <v>9</v>
      </c>
      <c r="N95" s="191"/>
      <c r="O95" s="198" t="s">
        <v>478</v>
      </c>
    </row>
    <row r="96" spans="1:15" s="12" customFormat="1" ht="35.25" customHeight="1" x14ac:dyDescent="0.25">
      <c r="A96" s="53"/>
      <c r="B96" s="201"/>
      <c r="C96" s="174"/>
      <c r="D96" s="177"/>
      <c r="E96" s="180"/>
      <c r="F96" s="185"/>
      <c r="G96" s="177"/>
      <c r="H96" s="182"/>
      <c r="I96" s="177"/>
      <c r="J96" s="182"/>
      <c r="K96" s="40" t="s">
        <v>217</v>
      </c>
      <c r="L96" s="43" t="s">
        <v>110</v>
      </c>
      <c r="M96" s="185"/>
      <c r="N96" s="195"/>
      <c r="O96" s="196"/>
    </row>
    <row r="97" spans="1:15" s="12" customFormat="1" ht="35.25" customHeight="1" x14ac:dyDescent="0.25">
      <c r="A97" s="53"/>
      <c r="B97" s="201"/>
      <c r="C97" s="174"/>
      <c r="D97" s="177"/>
      <c r="E97" s="180"/>
      <c r="F97" s="185"/>
      <c r="G97" s="177"/>
      <c r="H97" s="182"/>
      <c r="I97" s="177"/>
      <c r="J97" s="182"/>
      <c r="K97" s="40" t="s">
        <v>218</v>
      </c>
      <c r="L97" s="43" t="s">
        <v>110</v>
      </c>
      <c r="M97" s="185"/>
      <c r="N97" s="195"/>
      <c r="O97" s="196"/>
    </row>
    <row r="98" spans="1:15" s="12" customFormat="1" ht="27" customHeight="1" x14ac:dyDescent="0.25">
      <c r="A98" s="53"/>
      <c r="B98" s="201"/>
      <c r="C98" s="174"/>
      <c r="D98" s="177" t="s">
        <v>219</v>
      </c>
      <c r="E98" s="180" t="s">
        <v>86</v>
      </c>
      <c r="F98" s="185"/>
      <c r="G98" s="177">
        <v>15</v>
      </c>
      <c r="H98" s="182" t="str">
        <f t="shared" si="6"/>
        <v>Moderado</v>
      </c>
      <c r="I98" s="177">
        <v>2</v>
      </c>
      <c r="J98" s="182" t="str">
        <f t="shared" si="4"/>
        <v>Bajo</v>
      </c>
      <c r="K98" s="40" t="s">
        <v>220</v>
      </c>
      <c r="L98" s="43" t="s">
        <v>110</v>
      </c>
      <c r="M98" s="185"/>
      <c r="N98" s="195"/>
      <c r="O98" s="196" t="s">
        <v>479</v>
      </c>
    </row>
    <row r="99" spans="1:15" s="12" customFormat="1" ht="30" customHeight="1" x14ac:dyDescent="0.25">
      <c r="A99" s="53"/>
      <c r="B99" s="201"/>
      <c r="C99" s="174"/>
      <c r="D99" s="177"/>
      <c r="E99" s="180"/>
      <c r="F99" s="185"/>
      <c r="G99" s="177"/>
      <c r="H99" s="182"/>
      <c r="I99" s="177"/>
      <c r="J99" s="182"/>
      <c r="K99" s="40" t="s">
        <v>221</v>
      </c>
      <c r="L99" s="43" t="s">
        <v>86</v>
      </c>
      <c r="M99" s="185"/>
      <c r="N99" s="195"/>
      <c r="O99" s="196"/>
    </row>
    <row r="100" spans="1:15" s="12" customFormat="1" ht="27" customHeight="1" x14ac:dyDescent="0.25">
      <c r="A100" s="53"/>
      <c r="B100" s="201"/>
      <c r="C100" s="174"/>
      <c r="D100" s="177"/>
      <c r="E100" s="180"/>
      <c r="F100" s="185"/>
      <c r="G100" s="177"/>
      <c r="H100" s="182"/>
      <c r="I100" s="177"/>
      <c r="J100" s="182"/>
      <c r="K100" s="40" t="s">
        <v>222</v>
      </c>
      <c r="L100" s="43" t="s">
        <v>86</v>
      </c>
      <c r="M100" s="185"/>
      <c r="N100" s="195"/>
      <c r="O100" s="196"/>
    </row>
    <row r="101" spans="1:15" s="12" customFormat="1" ht="15" customHeight="1" x14ac:dyDescent="0.25">
      <c r="A101" s="53"/>
      <c r="B101" s="201"/>
      <c r="C101" s="174"/>
      <c r="D101" s="177" t="s">
        <v>223</v>
      </c>
      <c r="E101" s="180" t="s">
        <v>86</v>
      </c>
      <c r="F101" s="185"/>
      <c r="G101" s="177">
        <v>30</v>
      </c>
      <c r="H101" s="182" t="str">
        <f t="shared" si="6"/>
        <v>Alto</v>
      </c>
      <c r="I101" s="177">
        <v>2</v>
      </c>
      <c r="J101" s="182" t="str">
        <f t="shared" si="4"/>
        <v>Bajo</v>
      </c>
      <c r="K101" s="40" t="s">
        <v>224</v>
      </c>
      <c r="L101" s="43" t="s">
        <v>110</v>
      </c>
      <c r="M101" s="185"/>
      <c r="N101" s="195"/>
      <c r="O101" s="196" t="s">
        <v>275</v>
      </c>
    </row>
    <row r="102" spans="1:15" s="12" customFormat="1" ht="15" customHeight="1" x14ac:dyDescent="0.25">
      <c r="A102" s="53"/>
      <c r="B102" s="201"/>
      <c r="C102" s="174"/>
      <c r="D102" s="177"/>
      <c r="E102" s="180"/>
      <c r="F102" s="185"/>
      <c r="G102" s="177"/>
      <c r="H102" s="182"/>
      <c r="I102" s="177"/>
      <c r="J102" s="182"/>
      <c r="K102" s="40" t="s">
        <v>225</v>
      </c>
      <c r="L102" s="43" t="s">
        <v>110</v>
      </c>
      <c r="M102" s="185"/>
      <c r="N102" s="195"/>
      <c r="O102" s="196"/>
    </row>
    <row r="103" spans="1:15" s="12" customFormat="1" ht="18.75" customHeight="1" thickBot="1" x14ac:dyDescent="0.3">
      <c r="A103" s="53"/>
      <c r="B103" s="201"/>
      <c r="C103" s="175"/>
      <c r="D103" s="178"/>
      <c r="E103" s="181"/>
      <c r="F103" s="186"/>
      <c r="G103" s="178"/>
      <c r="H103" s="183"/>
      <c r="I103" s="178"/>
      <c r="J103" s="183"/>
      <c r="K103" s="41" t="s">
        <v>226</v>
      </c>
      <c r="L103" s="44" t="s">
        <v>86</v>
      </c>
      <c r="M103" s="186"/>
      <c r="N103" s="192"/>
      <c r="O103" s="197"/>
    </row>
    <row r="104" spans="1:15" s="12" customFormat="1" ht="15" customHeight="1" x14ac:dyDescent="0.25">
      <c r="A104" s="53"/>
      <c r="B104" s="201"/>
      <c r="C104" s="173" t="s">
        <v>80</v>
      </c>
      <c r="D104" s="39" t="s">
        <v>229</v>
      </c>
      <c r="E104" s="42" t="s">
        <v>86</v>
      </c>
      <c r="F104" s="184">
        <f>+COUNTA(D104:D105)</f>
        <v>2</v>
      </c>
      <c r="G104" s="39">
        <v>40</v>
      </c>
      <c r="H104" s="48" t="str">
        <f t="shared" si="6"/>
        <v>Alto</v>
      </c>
      <c r="I104" s="39">
        <v>40</v>
      </c>
      <c r="J104" s="48" t="str">
        <f t="shared" si="4"/>
        <v>Alto</v>
      </c>
      <c r="K104" s="39"/>
      <c r="L104" s="42"/>
      <c r="M104" s="184">
        <f>+COUNTA(K104:K105)</f>
        <v>0</v>
      </c>
      <c r="N104" s="18" t="s">
        <v>227</v>
      </c>
      <c r="O104" s="198" t="s">
        <v>480</v>
      </c>
    </row>
    <row r="105" spans="1:15" s="12" customFormat="1" ht="18.75" customHeight="1" thickBot="1" x14ac:dyDescent="0.3">
      <c r="A105" s="53"/>
      <c r="B105" s="200"/>
      <c r="C105" s="175"/>
      <c r="D105" s="41" t="s">
        <v>230</v>
      </c>
      <c r="E105" s="44" t="s">
        <v>86</v>
      </c>
      <c r="F105" s="186"/>
      <c r="G105" s="41">
        <v>40</v>
      </c>
      <c r="H105" s="46" t="str">
        <f t="shared" si="6"/>
        <v>Alto</v>
      </c>
      <c r="I105" s="41">
        <v>40</v>
      </c>
      <c r="J105" s="46" t="str">
        <f t="shared" si="4"/>
        <v>Alto</v>
      </c>
      <c r="K105" s="41"/>
      <c r="L105" s="44"/>
      <c r="M105" s="186"/>
      <c r="N105" s="49" t="s">
        <v>228</v>
      </c>
      <c r="O105" s="197"/>
    </row>
    <row r="106" spans="1:15" s="12" customFormat="1" ht="18" customHeight="1" x14ac:dyDescent="0.25">
      <c r="A106" s="53"/>
      <c r="B106" s="199" t="s">
        <v>245</v>
      </c>
      <c r="C106" s="173" t="s">
        <v>81</v>
      </c>
      <c r="D106" s="39" t="s">
        <v>233</v>
      </c>
      <c r="E106" s="42" t="s">
        <v>86</v>
      </c>
      <c r="F106" s="184">
        <f>+COUNTA(D106:D107)</f>
        <v>2</v>
      </c>
      <c r="G106" s="39">
        <v>25</v>
      </c>
      <c r="H106" s="48" t="str">
        <f t="shared" si="6"/>
        <v>Moderado</v>
      </c>
      <c r="I106" s="39">
        <v>25</v>
      </c>
      <c r="J106" s="48" t="str">
        <f t="shared" si="4"/>
        <v>Moderado</v>
      </c>
      <c r="K106" s="39"/>
      <c r="L106" s="42"/>
      <c r="M106" s="184">
        <f>+COUNTA(K106:K107)</f>
        <v>0</v>
      </c>
      <c r="N106" s="50" t="s">
        <v>231</v>
      </c>
      <c r="O106" s="198" t="s">
        <v>480</v>
      </c>
    </row>
    <row r="107" spans="1:15" s="12" customFormat="1" ht="15.75" customHeight="1" thickBot="1" x14ac:dyDescent="0.3">
      <c r="A107" s="53"/>
      <c r="B107" s="200"/>
      <c r="C107" s="175"/>
      <c r="D107" s="41" t="s">
        <v>234</v>
      </c>
      <c r="E107" s="44" t="s">
        <v>86</v>
      </c>
      <c r="F107" s="186"/>
      <c r="G107" s="41">
        <v>25</v>
      </c>
      <c r="H107" s="46" t="str">
        <f t="shared" si="6"/>
        <v>Moderado</v>
      </c>
      <c r="I107" s="41">
        <v>25</v>
      </c>
      <c r="J107" s="46" t="str">
        <f t="shared" si="4"/>
        <v>Moderado</v>
      </c>
      <c r="K107" s="41"/>
      <c r="L107" s="44"/>
      <c r="M107" s="186"/>
      <c r="N107" s="49" t="s">
        <v>232</v>
      </c>
      <c r="O107" s="197"/>
    </row>
    <row r="108" spans="1:15" s="12" customFormat="1" ht="27" customHeight="1" x14ac:dyDescent="0.25">
      <c r="A108" s="53"/>
      <c r="B108" s="237" t="s">
        <v>82</v>
      </c>
      <c r="C108" s="173" t="s">
        <v>83</v>
      </c>
      <c r="D108" s="39" t="s">
        <v>235</v>
      </c>
      <c r="E108" s="42" t="s">
        <v>110</v>
      </c>
      <c r="F108" s="184">
        <f>+COUNTA(D108:D112)</f>
        <v>4</v>
      </c>
      <c r="G108" s="39">
        <v>40</v>
      </c>
      <c r="H108" s="48" t="str">
        <f t="shared" si="6"/>
        <v>Alto</v>
      </c>
      <c r="I108" s="39">
        <v>20</v>
      </c>
      <c r="J108" s="48" t="str">
        <f t="shared" si="4"/>
        <v>Moderado</v>
      </c>
      <c r="K108" s="39" t="s">
        <v>236</v>
      </c>
      <c r="L108" s="42" t="s">
        <v>102</v>
      </c>
      <c r="M108" s="184">
        <f>+COUNTA(K108:K112)</f>
        <v>3</v>
      </c>
      <c r="N108" s="223"/>
      <c r="O108" s="198" t="s">
        <v>481</v>
      </c>
    </row>
    <row r="109" spans="1:15" s="12" customFormat="1" ht="19.5" customHeight="1" x14ac:dyDescent="0.25">
      <c r="A109" s="53"/>
      <c r="B109" s="238"/>
      <c r="C109" s="174"/>
      <c r="D109" s="177" t="s">
        <v>239</v>
      </c>
      <c r="E109" s="180" t="s">
        <v>110</v>
      </c>
      <c r="F109" s="185"/>
      <c r="G109" s="177">
        <v>20</v>
      </c>
      <c r="H109" s="182" t="str">
        <f t="shared" si="6"/>
        <v>Moderado</v>
      </c>
      <c r="I109" s="177">
        <v>4</v>
      </c>
      <c r="J109" s="182" t="str">
        <f t="shared" si="4"/>
        <v>Bajo</v>
      </c>
      <c r="K109" s="40" t="s">
        <v>238</v>
      </c>
      <c r="L109" s="43" t="s">
        <v>110</v>
      </c>
      <c r="M109" s="185"/>
      <c r="N109" s="193"/>
      <c r="O109" s="196"/>
    </row>
    <row r="110" spans="1:15" s="12" customFormat="1" ht="15" customHeight="1" x14ac:dyDescent="0.25">
      <c r="A110" s="53"/>
      <c r="B110" s="238"/>
      <c r="C110" s="174"/>
      <c r="D110" s="177"/>
      <c r="E110" s="180"/>
      <c r="F110" s="185"/>
      <c r="G110" s="177"/>
      <c r="H110" s="182"/>
      <c r="I110" s="177"/>
      <c r="J110" s="182"/>
      <c r="K110" s="40" t="s">
        <v>237</v>
      </c>
      <c r="L110" s="43" t="s">
        <v>102</v>
      </c>
      <c r="M110" s="185"/>
      <c r="N110" s="193"/>
      <c r="O110" s="196"/>
    </row>
    <row r="111" spans="1:15" s="12" customFormat="1" ht="27.75" customHeight="1" x14ac:dyDescent="0.25">
      <c r="A111" s="53"/>
      <c r="B111" s="238"/>
      <c r="C111" s="174"/>
      <c r="D111" s="40" t="s">
        <v>240</v>
      </c>
      <c r="E111" s="43" t="s">
        <v>102</v>
      </c>
      <c r="F111" s="185"/>
      <c r="G111" s="40">
        <v>6</v>
      </c>
      <c r="H111" s="45" t="str">
        <f t="shared" si="6"/>
        <v>Bajo</v>
      </c>
      <c r="I111" s="40">
        <v>6</v>
      </c>
      <c r="J111" s="45" t="str">
        <f t="shared" si="4"/>
        <v>Bajo</v>
      </c>
      <c r="K111" s="40"/>
      <c r="L111" s="43"/>
      <c r="M111" s="185"/>
      <c r="N111" s="193"/>
      <c r="O111" s="196"/>
    </row>
    <row r="112" spans="1:15" s="12" customFormat="1" ht="25.5" customHeight="1" thickBot="1" x14ac:dyDescent="0.3">
      <c r="A112" s="53"/>
      <c r="B112" s="239"/>
      <c r="C112" s="175"/>
      <c r="D112" s="41" t="s">
        <v>241</v>
      </c>
      <c r="E112" s="44" t="s">
        <v>102</v>
      </c>
      <c r="F112" s="186"/>
      <c r="G112" s="41">
        <v>6</v>
      </c>
      <c r="H112" s="46" t="str">
        <f t="shared" si="6"/>
        <v>Bajo</v>
      </c>
      <c r="I112" s="41">
        <v>6</v>
      </c>
      <c r="J112" s="46" t="str">
        <f t="shared" si="4"/>
        <v>Bajo</v>
      </c>
      <c r="K112" s="41"/>
      <c r="L112" s="44"/>
      <c r="M112" s="186"/>
      <c r="N112" s="194"/>
      <c r="O112" s="197"/>
    </row>
    <row r="113" spans="3:13" s="1" customFormat="1" x14ac:dyDescent="0.25">
      <c r="C113" s="1" t="s">
        <v>246</v>
      </c>
      <c r="D113" s="4">
        <f>+COUNTA(D3:D112)</f>
        <v>57</v>
      </c>
      <c r="E113" s="4"/>
      <c r="F113" s="4">
        <f>+SUM(F3:F112)</f>
        <v>57</v>
      </c>
      <c r="G113" s="148">
        <f>+SUM(G3:G112)/D113/100</f>
        <v>0.22929824561403511</v>
      </c>
      <c r="H113" s="148"/>
      <c r="I113" s="148">
        <f>+SUM(I3:I112)/D113/100</f>
        <v>0.10456140350877194</v>
      </c>
      <c r="J113" s="4"/>
      <c r="K113" s="4">
        <f>+COUNTA(K3:K112)</f>
        <v>97</v>
      </c>
      <c r="L113" s="4"/>
      <c r="M113" s="4">
        <f>+SUM(M3:M112)</f>
        <v>97</v>
      </c>
    </row>
    <row r="114" spans="3:13" s="1" customFormat="1" x14ac:dyDescent="0.25">
      <c r="D114" s="188" t="s">
        <v>247</v>
      </c>
      <c r="E114" s="188"/>
      <c r="F114" s="188"/>
      <c r="G114" s="188" t="s">
        <v>482</v>
      </c>
      <c r="H114" s="188"/>
      <c r="I114" s="188" t="s">
        <v>249</v>
      </c>
      <c r="J114" s="188"/>
      <c r="K114" s="188" t="s">
        <v>248</v>
      </c>
      <c r="L114" s="188"/>
      <c r="M114" s="188"/>
    </row>
    <row r="115" spans="3:13" s="1" customFormat="1" ht="15.75" thickBot="1" x14ac:dyDescent="0.3">
      <c r="D115" s="4"/>
      <c r="E115" s="4"/>
      <c r="F115" s="4"/>
      <c r="G115" s="4"/>
      <c r="H115" s="4"/>
      <c r="I115" s="4"/>
      <c r="J115" s="4"/>
      <c r="K115" s="4"/>
      <c r="L115" s="4"/>
      <c r="M115" s="4"/>
    </row>
    <row r="116" spans="3:13" s="1" customFormat="1" ht="15.75" thickBot="1" x14ac:dyDescent="0.3">
      <c r="C116" s="189" t="s">
        <v>250</v>
      </c>
      <c r="D116" s="190"/>
      <c r="E116" s="4"/>
      <c r="F116" s="4"/>
      <c r="G116" s="4"/>
      <c r="H116" s="4"/>
      <c r="I116" s="4"/>
      <c r="J116" s="4"/>
      <c r="K116" s="4"/>
      <c r="L116" s="4"/>
      <c r="M116" s="4"/>
    </row>
    <row r="117" spans="3:13" s="1" customFormat="1" x14ac:dyDescent="0.25">
      <c r="C117" s="19" t="s">
        <v>251</v>
      </c>
      <c r="D117" s="22">
        <f>+COUNTIF(E3:E112,"SI")</f>
        <v>11</v>
      </c>
      <c r="E117" s="4"/>
      <c r="F117" s="4"/>
      <c r="G117" s="4"/>
      <c r="H117" s="4"/>
      <c r="I117" s="4"/>
      <c r="J117" s="4"/>
      <c r="K117" s="4"/>
      <c r="L117" s="4"/>
      <c r="M117" s="4"/>
    </row>
    <row r="118" spans="3:13" s="1" customFormat="1" x14ac:dyDescent="0.25">
      <c r="C118" s="19" t="s">
        <v>252</v>
      </c>
      <c r="D118" s="23">
        <f>+COUNTIF(E3:E112,"NO")</f>
        <v>25</v>
      </c>
      <c r="E118" s="4"/>
      <c r="F118" s="4"/>
      <c r="G118" s="4"/>
      <c r="H118" s="4"/>
      <c r="I118" s="4"/>
      <c r="J118" s="4"/>
      <c r="K118" s="4"/>
      <c r="L118" s="4"/>
      <c r="M118" s="4"/>
    </row>
    <row r="119" spans="3:13" s="1" customFormat="1" ht="15.75" thickBot="1" x14ac:dyDescent="0.3">
      <c r="C119" s="20" t="s">
        <v>253</v>
      </c>
      <c r="D119" s="24">
        <f>+COUNTIF(E3:E112,"NUEVO")</f>
        <v>21</v>
      </c>
      <c r="E119" s="4"/>
      <c r="F119" s="4"/>
      <c r="G119" s="4"/>
      <c r="H119" s="4"/>
      <c r="I119" s="4"/>
      <c r="J119" s="4"/>
      <c r="K119" s="4"/>
      <c r="L119" s="4"/>
      <c r="M119" s="4"/>
    </row>
    <row r="120" spans="3:13" s="1" customFormat="1" ht="15.75" thickBot="1" x14ac:dyDescent="0.3">
      <c r="C120" s="21" t="s">
        <v>242</v>
      </c>
      <c r="D120" s="25">
        <f>SUM(D117:D119)</f>
        <v>57</v>
      </c>
      <c r="E120" s="4"/>
      <c r="F120" s="4"/>
      <c r="G120" s="4"/>
      <c r="H120" s="4"/>
      <c r="I120" s="4"/>
      <c r="J120" s="4"/>
      <c r="K120" s="4"/>
      <c r="L120" s="4"/>
      <c r="M120" s="4"/>
    </row>
    <row r="121" spans="3:13" s="1" customFormat="1" ht="15.75" thickBot="1" x14ac:dyDescent="0.3">
      <c r="D121" s="4"/>
      <c r="E121" s="4"/>
      <c r="F121" s="4"/>
      <c r="G121" s="4"/>
      <c r="H121" s="4"/>
      <c r="I121" s="4"/>
      <c r="J121" s="4"/>
      <c r="K121" s="4"/>
      <c r="L121" s="4"/>
      <c r="M121" s="4"/>
    </row>
    <row r="122" spans="3:13" s="1" customFormat="1" ht="15.75" thickBot="1" x14ac:dyDescent="0.3">
      <c r="C122" s="189" t="s">
        <v>254</v>
      </c>
      <c r="D122" s="190"/>
      <c r="E122" s="4"/>
      <c r="F122" s="4"/>
      <c r="G122" s="4"/>
      <c r="H122" s="4"/>
      <c r="I122" s="4"/>
      <c r="J122" s="4"/>
      <c r="K122" s="4"/>
      <c r="L122" s="4"/>
      <c r="M122" s="4"/>
    </row>
    <row r="123" spans="3:13" s="1" customFormat="1" x14ac:dyDescent="0.25">
      <c r="C123" s="19" t="s">
        <v>255</v>
      </c>
      <c r="D123" s="22">
        <f>+COUNTIF(L3:L112,"SI")</f>
        <v>16</v>
      </c>
      <c r="E123" s="4"/>
      <c r="F123" s="4"/>
      <c r="G123" s="4"/>
      <c r="H123" s="4"/>
      <c r="I123" s="4"/>
      <c r="J123" s="4"/>
      <c r="K123" s="4"/>
      <c r="L123" s="4"/>
      <c r="M123" s="4"/>
    </row>
    <row r="124" spans="3:13" s="1" customFormat="1" x14ac:dyDescent="0.25">
      <c r="C124" s="19" t="s">
        <v>256</v>
      </c>
      <c r="D124" s="23">
        <f>+COUNTIF(L3:L112,"NO")</f>
        <v>34</v>
      </c>
      <c r="E124" s="4"/>
      <c r="F124" s="4"/>
      <c r="G124" s="4"/>
      <c r="H124" s="4"/>
      <c r="I124" s="4"/>
      <c r="J124" s="4"/>
      <c r="K124" s="4"/>
      <c r="L124" s="4"/>
      <c r="M124" s="4"/>
    </row>
    <row r="125" spans="3:13" s="1" customFormat="1" ht="15.75" thickBot="1" x14ac:dyDescent="0.3">
      <c r="C125" s="20" t="s">
        <v>257</v>
      </c>
      <c r="D125" s="24">
        <f>+COUNTIF(L3:L112,"NUEVO")</f>
        <v>47</v>
      </c>
      <c r="E125" s="4"/>
      <c r="F125" s="4"/>
      <c r="G125" s="4"/>
      <c r="H125" s="4"/>
      <c r="I125" s="4"/>
      <c r="J125" s="4"/>
      <c r="K125" s="4"/>
      <c r="L125" s="4"/>
      <c r="M125" s="4"/>
    </row>
    <row r="126" spans="3:13" s="1" customFormat="1" ht="15.75" thickBot="1" x14ac:dyDescent="0.3">
      <c r="C126" s="21" t="s">
        <v>258</v>
      </c>
      <c r="D126" s="25">
        <f>+SUM(D123:D125)</f>
        <v>97</v>
      </c>
      <c r="E126" s="4"/>
      <c r="F126" s="4"/>
      <c r="G126" s="4"/>
      <c r="H126" s="4"/>
      <c r="I126" s="4"/>
      <c r="J126" s="4"/>
      <c r="K126" s="4"/>
      <c r="L126" s="4"/>
      <c r="M126" s="4"/>
    </row>
  </sheetData>
  <mergeCells count="332">
    <mergeCell ref="N26:N27"/>
    <mergeCell ref="O26:O27"/>
    <mergeCell ref="C26:C27"/>
    <mergeCell ref="D26:D27"/>
    <mergeCell ref="E26:E27"/>
    <mergeCell ref="F26:F27"/>
    <mergeCell ref="H26:H27"/>
    <mergeCell ref="J26:J27"/>
    <mergeCell ref="G26:G27"/>
    <mergeCell ref="I26:I27"/>
    <mergeCell ref="M26:M27"/>
    <mergeCell ref="N3:N6"/>
    <mergeCell ref="O3:O6"/>
    <mergeCell ref="G3:G4"/>
    <mergeCell ref="G5:G6"/>
    <mergeCell ref="H3:H4"/>
    <mergeCell ref="H5:H6"/>
    <mergeCell ref="J3:J4"/>
    <mergeCell ref="J5:J6"/>
    <mergeCell ref="I3:I4"/>
    <mergeCell ref="I5:I6"/>
    <mergeCell ref="M3:M6"/>
    <mergeCell ref="B3:B6"/>
    <mergeCell ref="C3:C6"/>
    <mergeCell ref="D3:D4"/>
    <mergeCell ref="D5:D6"/>
    <mergeCell ref="F3:F6"/>
    <mergeCell ref="E3:E4"/>
    <mergeCell ref="E5:E6"/>
    <mergeCell ref="B108:B112"/>
    <mergeCell ref="N108:N112"/>
    <mergeCell ref="N95:N103"/>
    <mergeCell ref="F104:F105"/>
    <mergeCell ref="M104:M105"/>
    <mergeCell ref="F106:F107"/>
    <mergeCell ref="B106:B107"/>
    <mergeCell ref="C108:C112"/>
    <mergeCell ref="D45:D46"/>
    <mergeCell ref="E45:E46"/>
    <mergeCell ref="G45:G46"/>
    <mergeCell ref="H45:H46"/>
    <mergeCell ref="I45:I46"/>
    <mergeCell ref="J45:J46"/>
    <mergeCell ref="D98:D100"/>
    <mergeCell ref="E98:E100"/>
    <mergeCell ref="G98:G100"/>
    <mergeCell ref="O82:O87"/>
    <mergeCell ref="D85:D86"/>
    <mergeCell ref="E101:E103"/>
    <mergeCell ref="D101:D103"/>
    <mergeCell ref="B95:B105"/>
    <mergeCell ref="N82:N87"/>
    <mergeCell ref="B92:B94"/>
    <mergeCell ref="C92:C94"/>
    <mergeCell ref="O92:O94"/>
    <mergeCell ref="B76:B91"/>
    <mergeCell ref="C88:C91"/>
    <mergeCell ref="D89:D90"/>
    <mergeCell ref="C95:C103"/>
    <mergeCell ref="O95:O97"/>
    <mergeCell ref="D95:D97"/>
    <mergeCell ref="E95:E97"/>
    <mergeCell ref="G95:G97"/>
    <mergeCell ref="H95:H97"/>
    <mergeCell ref="I95:I97"/>
    <mergeCell ref="J95:J97"/>
    <mergeCell ref="C76:C78"/>
    <mergeCell ref="O76:O78"/>
    <mergeCell ref="D76:D77"/>
    <mergeCell ref="F92:F94"/>
    <mergeCell ref="O50:O52"/>
    <mergeCell ref="N47:N49"/>
    <mergeCell ref="O45:O49"/>
    <mergeCell ref="O88:O91"/>
    <mergeCell ref="C82:C87"/>
    <mergeCell ref="J82:J84"/>
    <mergeCell ref="I82:I84"/>
    <mergeCell ref="H82:H84"/>
    <mergeCell ref="O53:O58"/>
    <mergeCell ref="E53:E58"/>
    <mergeCell ref="G53:G58"/>
    <mergeCell ref="H53:H58"/>
    <mergeCell ref="I53:I58"/>
    <mergeCell ref="J53:J58"/>
    <mergeCell ref="O72:O74"/>
    <mergeCell ref="N72:N74"/>
    <mergeCell ref="F72:F74"/>
    <mergeCell ref="O79:O81"/>
    <mergeCell ref="F79:F81"/>
    <mergeCell ref="M79:M81"/>
    <mergeCell ref="N79:N81"/>
    <mergeCell ref="M72:M74"/>
    <mergeCell ref="G72:G74"/>
    <mergeCell ref="H72:H74"/>
    <mergeCell ref="C20:C21"/>
    <mergeCell ref="E20:E21"/>
    <mergeCell ref="C7:C11"/>
    <mergeCell ref="O7:O11"/>
    <mergeCell ref="D9:D11"/>
    <mergeCell ref="E9:E11"/>
    <mergeCell ref="G9:G11"/>
    <mergeCell ref="H9:H11"/>
    <mergeCell ref="I9:I11"/>
    <mergeCell ref="J9:J11"/>
    <mergeCell ref="J17:J18"/>
    <mergeCell ref="N7:N8"/>
    <mergeCell ref="O12:O18"/>
    <mergeCell ref="J13:J14"/>
    <mergeCell ref="G20:G21"/>
    <mergeCell ref="H20:H21"/>
    <mergeCell ref="I20:I21"/>
    <mergeCell ref="J20:J21"/>
    <mergeCell ref="O20:O21"/>
    <mergeCell ref="M7:M11"/>
    <mergeCell ref="N12:N18"/>
    <mergeCell ref="M12:M18"/>
    <mergeCell ref="F12:F18"/>
    <mergeCell ref="F20:F21"/>
    <mergeCell ref="B72:B75"/>
    <mergeCell ref="B50:B58"/>
    <mergeCell ref="B7:B11"/>
    <mergeCell ref="E17:E18"/>
    <mergeCell ref="G17:G18"/>
    <mergeCell ref="H17:H18"/>
    <mergeCell ref="C12:C18"/>
    <mergeCell ref="D13:D14"/>
    <mergeCell ref="E13:E14"/>
    <mergeCell ref="G13:G14"/>
    <mergeCell ref="H13:H14"/>
    <mergeCell ref="D15:D16"/>
    <mergeCell ref="E15:E16"/>
    <mergeCell ref="G15:G16"/>
    <mergeCell ref="H15:H16"/>
    <mergeCell ref="B12:B22"/>
    <mergeCell ref="D20:D21"/>
    <mergeCell ref="B23:B25"/>
    <mergeCell ref="C23:C25"/>
    <mergeCell ref="D24:D25"/>
    <mergeCell ref="E24:E25"/>
    <mergeCell ref="C53:C58"/>
    <mergeCell ref="B45:B49"/>
    <mergeCell ref="C45:C49"/>
    <mergeCell ref="B1:B2"/>
    <mergeCell ref="B26:B44"/>
    <mergeCell ref="G1:H1"/>
    <mergeCell ref="C1:C2"/>
    <mergeCell ref="I1:J1"/>
    <mergeCell ref="D7:D8"/>
    <mergeCell ref="E7:E8"/>
    <mergeCell ref="G7:G8"/>
    <mergeCell ref="H7:H8"/>
    <mergeCell ref="I7:I8"/>
    <mergeCell ref="J7:J8"/>
    <mergeCell ref="I15:I16"/>
    <mergeCell ref="J15:J16"/>
    <mergeCell ref="D17:D18"/>
    <mergeCell ref="C28:C38"/>
    <mergeCell ref="D29:D32"/>
    <mergeCell ref="E29:E32"/>
    <mergeCell ref="I17:I18"/>
    <mergeCell ref="I13:I14"/>
    <mergeCell ref="G24:G25"/>
    <mergeCell ref="H24:H25"/>
    <mergeCell ref="I24:I25"/>
    <mergeCell ref="J24:J25"/>
    <mergeCell ref="J36:J38"/>
    <mergeCell ref="D33:D35"/>
    <mergeCell ref="O33:O35"/>
    <mergeCell ref="D36:D38"/>
    <mergeCell ref="E36:E38"/>
    <mergeCell ref="G36:G38"/>
    <mergeCell ref="H36:H38"/>
    <mergeCell ref="I36:I38"/>
    <mergeCell ref="O1:O2"/>
    <mergeCell ref="N1:N2"/>
    <mergeCell ref="N24:N25"/>
    <mergeCell ref="O23:O25"/>
    <mergeCell ref="O36:O38"/>
    <mergeCell ref="J33:J35"/>
    <mergeCell ref="I33:I35"/>
    <mergeCell ref="H33:H35"/>
    <mergeCell ref="O29:O32"/>
    <mergeCell ref="G33:G35"/>
    <mergeCell ref="E33:E35"/>
    <mergeCell ref="G29:G32"/>
    <mergeCell ref="H29:H32"/>
    <mergeCell ref="I29:I32"/>
    <mergeCell ref="J29:J32"/>
    <mergeCell ref="D1:F1"/>
    <mergeCell ref="K1:M1"/>
    <mergeCell ref="B68:B69"/>
    <mergeCell ref="C68:C69"/>
    <mergeCell ref="O68:O69"/>
    <mergeCell ref="B59:B67"/>
    <mergeCell ref="C59:C67"/>
    <mergeCell ref="O59:O67"/>
    <mergeCell ref="D65:D67"/>
    <mergeCell ref="E65:E67"/>
    <mergeCell ref="D63:D64"/>
    <mergeCell ref="E63:E64"/>
    <mergeCell ref="G63:G64"/>
    <mergeCell ref="H63:H64"/>
    <mergeCell ref="I63:I64"/>
    <mergeCell ref="J63:J64"/>
    <mergeCell ref="G65:G67"/>
    <mergeCell ref="H65:H67"/>
    <mergeCell ref="I65:I67"/>
    <mergeCell ref="F68:F69"/>
    <mergeCell ref="M68:M69"/>
    <mergeCell ref="B70:B71"/>
    <mergeCell ref="C70:C71"/>
    <mergeCell ref="D70:D71"/>
    <mergeCell ref="E70:E71"/>
    <mergeCell ref="G70:G71"/>
    <mergeCell ref="H70:H71"/>
    <mergeCell ref="I70:I71"/>
    <mergeCell ref="J70:J71"/>
    <mergeCell ref="O70:O71"/>
    <mergeCell ref="F70:F71"/>
    <mergeCell ref="M70:M71"/>
    <mergeCell ref="N70:N71"/>
    <mergeCell ref="N92:N94"/>
    <mergeCell ref="M92:M94"/>
    <mergeCell ref="H85:H86"/>
    <mergeCell ref="G82:G84"/>
    <mergeCell ref="H76:H77"/>
    <mergeCell ref="I76:I77"/>
    <mergeCell ref="J76:J77"/>
    <mergeCell ref="E89:E90"/>
    <mergeCell ref="G89:G90"/>
    <mergeCell ref="H89:H90"/>
    <mergeCell ref="I89:I90"/>
    <mergeCell ref="J89:J90"/>
    <mergeCell ref="F76:F78"/>
    <mergeCell ref="M76:M78"/>
    <mergeCell ref="N76:N78"/>
    <mergeCell ref="E76:E77"/>
    <mergeCell ref="G76:G77"/>
    <mergeCell ref="F88:F91"/>
    <mergeCell ref="M88:M91"/>
    <mergeCell ref="N88:N91"/>
    <mergeCell ref="J98:J100"/>
    <mergeCell ref="O98:O100"/>
    <mergeCell ref="M108:M112"/>
    <mergeCell ref="O101:O103"/>
    <mergeCell ref="F95:F103"/>
    <mergeCell ref="M95:M103"/>
    <mergeCell ref="O104:O105"/>
    <mergeCell ref="O106:O107"/>
    <mergeCell ref="O108:O112"/>
    <mergeCell ref="G109:G110"/>
    <mergeCell ref="H109:H110"/>
    <mergeCell ref="I109:I110"/>
    <mergeCell ref="J109:J110"/>
    <mergeCell ref="M106:M107"/>
    <mergeCell ref="H98:H100"/>
    <mergeCell ref="I98:I100"/>
    <mergeCell ref="M20:M21"/>
    <mergeCell ref="N20:N21"/>
    <mergeCell ref="F23:F25"/>
    <mergeCell ref="M23:M25"/>
    <mergeCell ref="F7:F11"/>
    <mergeCell ref="N9:N11"/>
    <mergeCell ref="M53:M58"/>
    <mergeCell ref="N53:N58"/>
    <mergeCell ref="F59:F67"/>
    <mergeCell ref="M59:M67"/>
    <mergeCell ref="J65:J67"/>
    <mergeCell ref="N63:N64"/>
    <mergeCell ref="F28:F38"/>
    <mergeCell ref="N28:N38"/>
    <mergeCell ref="M28:M38"/>
    <mergeCell ref="F45:F49"/>
    <mergeCell ref="M45:M49"/>
    <mergeCell ref="F50:F52"/>
    <mergeCell ref="M50:M52"/>
    <mergeCell ref="N50:N52"/>
    <mergeCell ref="G50:G52"/>
    <mergeCell ref="H50:H52"/>
    <mergeCell ref="I50:I52"/>
    <mergeCell ref="J50:J52"/>
    <mergeCell ref="D114:F114"/>
    <mergeCell ref="K114:M114"/>
    <mergeCell ref="G114:H114"/>
    <mergeCell ref="I114:J114"/>
    <mergeCell ref="C116:D116"/>
    <mergeCell ref="C122:D122"/>
    <mergeCell ref="F82:F87"/>
    <mergeCell ref="M82:M87"/>
    <mergeCell ref="C79:C81"/>
    <mergeCell ref="G101:G103"/>
    <mergeCell ref="H101:H103"/>
    <mergeCell ref="I101:I103"/>
    <mergeCell ref="J101:J103"/>
    <mergeCell ref="F108:F112"/>
    <mergeCell ref="E82:E84"/>
    <mergeCell ref="D82:D84"/>
    <mergeCell ref="C104:C105"/>
    <mergeCell ref="C106:C107"/>
    <mergeCell ref="E85:E86"/>
    <mergeCell ref="G85:G86"/>
    <mergeCell ref="I85:I86"/>
    <mergeCell ref="J85:J86"/>
    <mergeCell ref="D109:D110"/>
    <mergeCell ref="E109:E110"/>
    <mergeCell ref="C72:C74"/>
    <mergeCell ref="D72:D74"/>
    <mergeCell ref="E72:E74"/>
    <mergeCell ref="D47:D49"/>
    <mergeCell ref="E47:E49"/>
    <mergeCell ref="G47:G49"/>
    <mergeCell ref="H47:H49"/>
    <mergeCell ref="I47:I49"/>
    <mergeCell ref="J47:J49"/>
    <mergeCell ref="D53:D58"/>
    <mergeCell ref="E50:E52"/>
    <mergeCell ref="F53:F58"/>
    <mergeCell ref="C50:C52"/>
    <mergeCell ref="D50:D52"/>
    <mergeCell ref="I72:I74"/>
    <mergeCell ref="J72:J74"/>
    <mergeCell ref="C40:C43"/>
    <mergeCell ref="E40:E43"/>
    <mergeCell ref="F40:F43"/>
    <mergeCell ref="G40:G43"/>
    <mergeCell ref="H40:H43"/>
    <mergeCell ref="I40:I43"/>
    <mergeCell ref="J40:J43"/>
    <mergeCell ref="O40:O43"/>
    <mergeCell ref="D40:D43"/>
    <mergeCell ref="N40:N43"/>
    <mergeCell ref="M40:M43"/>
  </mergeCells>
  <conditionalFormatting sqref="E3 E44:E112 E5 E7:E26 E28:E40 L3:L112">
    <cfRule type="containsText" dxfId="11" priority="5" operator="containsText" text="NUEVO">
      <formula>NOT(ISERROR(SEARCH("NUEVO",E3)))</formula>
    </cfRule>
    <cfRule type="containsText" dxfId="10" priority="6" operator="containsText" text="SI">
      <formula>NOT(ISERROR(SEARCH("SI",E3)))</formula>
    </cfRule>
    <cfRule type="containsText" dxfId="9" priority="7" operator="containsText" text="NO">
      <formula>NOT(ISERROR(SEARCH("NO",E3)))</formula>
    </cfRule>
  </conditionalFormatting>
  <conditionalFormatting sqref="G44:J112 G3:J3 G5:J5 H4 J4 H6 J6 G7:J26 G28:J40 H27 J27">
    <cfRule type="containsText" dxfId="8" priority="1" operator="containsText" text="Extremo">
      <formula>NOT(ISERROR(SEARCH("Extremo",G3)))</formula>
    </cfRule>
    <cfRule type="containsText" dxfId="7" priority="2" operator="containsText" text="Alto">
      <formula>NOT(ISERROR(SEARCH("Alto",G3)))</formula>
    </cfRule>
    <cfRule type="containsText" dxfId="6" priority="3" operator="containsText" text="Moderado">
      <formula>NOT(ISERROR(SEARCH("Moderado",G3)))</formula>
    </cfRule>
    <cfRule type="containsText" dxfId="5" priority="4" operator="containsText" text="Bajo">
      <formula>NOT(ISERROR(SEARCH("Bajo",G3)))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5"/>
  <sheetViews>
    <sheetView workbookViewId="0">
      <selection activeCell="B4" sqref="B4:B7"/>
    </sheetView>
  </sheetViews>
  <sheetFormatPr baseColWidth="10" defaultColWidth="9.140625" defaultRowHeight="15" x14ac:dyDescent="0.25"/>
  <cols>
    <col min="1" max="1" width="3.7109375" style="58" customWidth="1"/>
    <col min="2" max="2" width="29.140625" style="63" customWidth="1"/>
    <col min="3" max="3" width="23.7109375" style="58" customWidth="1"/>
    <col min="4" max="4" width="11.5703125" style="58" bestFit="1" customWidth="1"/>
    <col min="5" max="5" width="8.5703125" style="58" customWidth="1"/>
    <col min="6" max="6" width="10" style="58" bestFit="1" customWidth="1"/>
    <col min="7" max="7" width="8.7109375" style="58" customWidth="1"/>
    <col min="8" max="8" width="14.28515625" style="58" bestFit="1" customWidth="1"/>
    <col min="9" max="9" width="15.5703125" style="58" customWidth="1"/>
    <col min="10" max="10" width="20.42578125" style="58" customWidth="1"/>
    <col min="11" max="12" width="23.7109375" style="58" customWidth="1"/>
    <col min="13" max="257" width="9.140625" style="58"/>
    <col min="258" max="259" width="23.7109375" style="58" customWidth="1"/>
    <col min="260" max="260" width="11.5703125" style="58" bestFit="1" customWidth="1"/>
    <col min="261" max="261" width="6" style="58" bestFit="1" customWidth="1"/>
    <col min="262" max="262" width="10" style="58" bestFit="1" customWidth="1"/>
    <col min="263" max="263" width="6" style="58" bestFit="1" customWidth="1"/>
    <col min="264" max="264" width="20.42578125" style="58" bestFit="1" customWidth="1"/>
    <col min="265" max="265" width="15.5703125" style="58" customWidth="1"/>
    <col min="266" max="266" width="20.42578125" style="58" customWidth="1"/>
    <col min="267" max="268" width="23.7109375" style="58" customWidth="1"/>
    <col min="269" max="513" width="9.140625" style="58"/>
    <col min="514" max="515" width="23.7109375" style="58" customWidth="1"/>
    <col min="516" max="516" width="11.5703125" style="58" bestFit="1" customWidth="1"/>
    <col min="517" max="517" width="6" style="58" bestFit="1" customWidth="1"/>
    <col min="518" max="518" width="10" style="58" bestFit="1" customWidth="1"/>
    <col min="519" max="519" width="6" style="58" bestFit="1" customWidth="1"/>
    <col min="520" max="520" width="20.42578125" style="58" bestFit="1" customWidth="1"/>
    <col min="521" max="521" width="15.5703125" style="58" customWidth="1"/>
    <col min="522" max="522" width="20.42578125" style="58" customWidth="1"/>
    <col min="523" max="524" width="23.7109375" style="58" customWidth="1"/>
    <col min="525" max="769" width="9.140625" style="58"/>
    <col min="770" max="771" width="23.7109375" style="58" customWidth="1"/>
    <col min="772" max="772" width="11.5703125" style="58" bestFit="1" customWidth="1"/>
    <col min="773" max="773" width="6" style="58" bestFit="1" customWidth="1"/>
    <col min="774" max="774" width="10" style="58" bestFit="1" customWidth="1"/>
    <col min="775" max="775" width="6" style="58" bestFit="1" customWidth="1"/>
    <col min="776" max="776" width="20.42578125" style="58" bestFit="1" customWidth="1"/>
    <col min="777" max="777" width="15.5703125" style="58" customWidth="1"/>
    <col min="778" max="778" width="20.42578125" style="58" customWidth="1"/>
    <col min="779" max="780" width="23.7109375" style="58" customWidth="1"/>
    <col min="781" max="1025" width="9.140625" style="58"/>
    <col min="1026" max="1027" width="23.7109375" style="58" customWidth="1"/>
    <col min="1028" max="1028" width="11.5703125" style="58" bestFit="1" customWidth="1"/>
    <col min="1029" max="1029" width="6" style="58" bestFit="1" customWidth="1"/>
    <col min="1030" max="1030" width="10" style="58" bestFit="1" customWidth="1"/>
    <col min="1031" max="1031" width="6" style="58" bestFit="1" customWidth="1"/>
    <col min="1032" max="1032" width="20.42578125" style="58" bestFit="1" customWidth="1"/>
    <col min="1033" max="1033" width="15.5703125" style="58" customWidth="1"/>
    <col min="1034" max="1034" width="20.42578125" style="58" customWidth="1"/>
    <col min="1035" max="1036" width="23.7109375" style="58" customWidth="1"/>
    <col min="1037" max="1281" width="9.140625" style="58"/>
    <col min="1282" max="1283" width="23.7109375" style="58" customWidth="1"/>
    <col min="1284" max="1284" width="11.5703125" style="58" bestFit="1" customWidth="1"/>
    <col min="1285" max="1285" width="6" style="58" bestFit="1" customWidth="1"/>
    <col min="1286" max="1286" width="10" style="58" bestFit="1" customWidth="1"/>
    <col min="1287" max="1287" width="6" style="58" bestFit="1" customWidth="1"/>
    <col min="1288" max="1288" width="20.42578125" style="58" bestFit="1" customWidth="1"/>
    <col min="1289" max="1289" width="15.5703125" style="58" customWidth="1"/>
    <col min="1290" max="1290" width="20.42578125" style="58" customWidth="1"/>
    <col min="1291" max="1292" width="23.7109375" style="58" customWidth="1"/>
    <col min="1293" max="1537" width="9.140625" style="58"/>
    <col min="1538" max="1539" width="23.7109375" style="58" customWidth="1"/>
    <col min="1540" max="1540" width="11.5703125" style="58" bestFit="1" customWidth="1"/>
    <col min="1541" max="1541" width="6" style="58" bestFit="1" customWidth="1"/>
    <col min="1542" max="1542" width="10" style="58" bestFit="1" customWidth="1"/>
    <col min="1543" max="1543" width="6" style="58" bestFit="1" customWidth="1"/>
    <col min="1544" max="1544" width="20.42578125" style="58" bestFit="1" customWidth="1"/>
    <col min="1545" max="1545" width="15.5703125" style="58" customWidth="1"/>
    <col min="1546" max="1546" width="20.42578125" style="58" customWidth="1"/>
    <col min="1547" max="1548" width="23.7109375" style="58" customWidth="1"/>
    <col min="1549" max="1793" width="9.140625" style="58"/>
    <col min="1794" max="1795" width="23.7109375" style="58" customWidth="1"/>
    <col min="1796" max="1796" width="11.5703125" style="58" bestFit="1" customWidth="1"/>
    <col min="1797" max="1797" width="6" style="58" bestFit="1" customWidth="1"/>
    <col min="1798" max="1798" width="10" style="58" bestFit="1" customWidth="1"/>
    <col min="1799" max="1799" width="6" style="58" bestFit="1" customWidth="1"/>
    <col min="1800" max="1800" width="20.42578125" style="58" bestFit="1" customWidth="1"/>
    <col min="1801" max="1801" width="15.5703125" style="58" customWidth="1"/>
    <col min="1802" max="1802" width="20.42578125" style="58" customWidth="1"/>
    <col min="1803" max="1804" width="23.7109375" style="58" customWidth="1"/>
    <col min="1805" max="2049" width="9.140625" style="58"/>
    <col min="2050" max="2051" width="23.7109375" style="58" customWidth="1"/>
    <col min="2052" max="2052" width="11.5703125" style="58" bestFit="1" customWidth="1"/>
    <col min="2053" max="2053" width="6" style="58" bestFit="1" customWidth="1"/>
    <col min="2054" max="2054" width="10" style="58" bestFit="1" customWidth="1"/>
    <col min="2055" max="2055" width="6" style="58" bestFit="1" customWidth="1"/>
    <col min="2056" max="2056" width="20.42578125" style="58" bestFit="1" customWidth="1"/>
    <col min="2057" max="2057" width="15.5703125" style="58" customWidth="1"/>
    <col min="2058" max="2058" width="20.42578125" style="58" customWidth="1"/>
    <col min="2059" max="2060" width="23.7109375" style="58" customWidth="1"/>
    <col min="2061" max="2305" width="9.140625" style="58"/>
    <col min="2306" max="2307" width="23.7109375" style="58" customWidth="1"/>
    <col min="2308" max="2308" width="11.5703125" style="58" bestFit="1" customWidth="1"/>
    <col min="2309" max="2309" width="6" style="58" bestFit="1" customWidth="1"/>
    <col min="2310" max="2310" width="10" style="58" bestFit="1" customWidth="1"/>
    <col min="2311" max="2311" width="6" style="58" bestFit="1" customWidth="1"/>
    <col min="2312" max="2312" width="20.42578125" style="58" bestFit="1" customWidth="1"/>
    <col min="2313" max="2313" width="15.5703125" style="58" customWidth="1"/>
    <col min="2314" max="2314" width="20.42578125" style="58" customWidth="1"/>
    <col min="2315" max="2316" width="23.7109375" style="58" customWidth="1"/>
    <col min="2317" max="2561" width="9.140625" style="58"/>
    <col min="2562" max="2563" width="23.7109375" style="58" customWidth="1"/>
    <col min="2564" max="2564" width="11.5703125" style="58" bestFit="1" customWidth="1"/>
    <col min="2565" max="2565" width="6" style="58" bestFit="1" customWidth="1"/>
    <col min="2566" max="2566" width="10" style="58" bestFit="1" customWidth="1"/>
    <col min="2567" max="2567" width="6" style="58" bestFit="1" customWidth="1"/>
    <col min="2568" max="2568" width="20.42578125" style="58" bestFit="1" customWidth="1"/>
    <col min="2569" max="2569" width="15.5703125" style="58" customWidth="1"/>
    <col min="2570" max="2570" width="20.42578125" style="58" customWidth="1"/>
    <col min="2571" max="2572" width="23.7109375" style="58" customWidth="1"/>
    <col min="2573" max="2817" width="9.140625" style="58"/>
    <col min="2818" max="2819" width="23.7109375" style="58" customWidth="1"/>
    <col min="2820" max="2820" width="11.5703125" style="58" bestFit="1" customWidth="1"/>
    <col min="2821" max="2821" width="6" style="58" bestFit="1" customWidth="1"/>
    <col min="2822" max="2822" width="10" style="58" bestFit="1" customWidth="1"/>
    <col min="2823" max="2823" width="6" style="58" bestFit="1" customWidth="1"/>
    <col min="2824" max="2824" width="20.42578125" style="58" bestFit="1" customWidth="1"/>
    <col min="2825" max="2825" width="15.5703125" style="58" customWidth="1"/>
    <col min="2826" max="2826" width="20.42578125" style="58" customWidth="1"/>
    <col min="2827" max="2828" width="23.7109375" style="58" customWidth="1"/>
    <col min="2829" max="3073" width="9.140625" style="58"/>
    <col min="3074" max="3075" width="23.7109375" style="58" customWidth="1"/>
    <col min="3076" max="3076" width="11.5703125" style="58" bestFit="1" customWidth="1"/>
    <col min="3077" max="3077" width="6" style="58" bestFit="1" customWidth="1"/>
    <col min="3078" max="3078" width="10" style="58" bestFit="1" customWidth="1"/>
    <col min="3079" max="3079" width="6" style="58" bestFit="1" customWidth="1"/>
    <col min="3080" max="3080" width="20.42578125" style="58" bestFit="1" customWidth="1"/>
    <col min="3081" max="3081" width="15.5703125" style="58" customWidth="1"/>
    <col min="3082" max="3082" width="20.42578125" style="58" customWidth="1"/>
    <col min="3083" max="3084" width="23.7109375" style="58" customWidth="1"/>
    <col min="3085" max="3329" width="9.140625" style="58"/>
    <col min="3330" max="3331" width="23.7109375" style="58" customWidth="1"/>
    <col min="3332" max="3332" width="11.5703125" style="58" bestFit="1" customWidth="1"/>
    <col min="3333" max="3333" width="6" style="58" bestFit="1" customWidth="1"/>
    <col min="3334" max="3334" width="10" style="58" bestFit="1" customWidth="1"/>
    <col min="3335" max="3335" width="6" style="58" bestFit="1" customWidth="1"/>
    <col min="3336" max="3336" width="20.42578125" style="58" bestFit="1" customWidth="1"/>
    <col min="3337" max="3337" width="15.5703125" style="58" customWidth="1"/>
    <col min="3338" max="3338" width="20.42578125" style="58" customWidth="1"/>
    <col min="3339" max="3340" width="23.7109375" style="58" customWidth="1"/>
    <col min="3341" max="3585" width="9.140625" style="58"/>
    <col min="3586" max="3587" width="23.7109375" style="58" customWidth="1"/>
    <col min="3588" max="3588" width="11.5703125" style="58" bestFit="1" customWidth="1"/>
    <col min="3589" max="3589" width="6" style="58" bestFit="1" customWidth="1"/>
    <col min="3590" max="3590" width="10" style="58" bestFit="1" customWidth="1"/>
    <col min="3591" max="3591" width="6" style="58" bestFit="1" customWidth="1"/>
    <col min="3592" max="3592" width="20.42578125" style="58" bestFit="1" customWidth="1"/>
    <col min="3593" max="3593" width="15.5703125" style="58" customWidth="1"/>
    <col min="3594" max="3594" width="20.42578125" style="58" customWidth="1"/>
    <col min="3595" max="3596" width="23.7109375" style="58" customWidth="1"/>
    <col min="3597" max="3841" width="9.140625" style="58"/>
    <col min="3842" max="3843" width="23.7109375" style="58" customWidth="1"/>
    <col min="3844" max="3844" width="11.5703125" style="58" bestFit="1" customWidth="1"/>
    <col min="3845" max="3845" width="6" style="58" bestFit="1" customWidth="1"/>
    <col min="3846" max="3846" width="10" style="58" bestFit="1" customWidth="1"/>
    <col min="3847" max="3847" width="6" style="58" bestFit="1" customWidth="1"/>
    <col min="3848" max="3848" width="20.42578125" style="58" bestFit="1" customWidth="1"/>
    <col min="3849" max="3849" width="15.5703125" style="58" customWidth="1"/>
    <col min="3850" max="3850" width="20.42578125" style="58" customWidth="1"/>
    <col min="3851" max="3852" width="23.7109375" style="58" customWidth="1"/>
    <col min="3853" max="4097" width="9.140625" style="58"/>
    <col min="4098" max="4099" width="23.7109375" style="58" customWidth="1"/>
    <col min="4100" max="4100" width="11.5703125" style="58" bestFit="1" customWidth="1"/>
    <col min="4101" max="4101" width="6" style="58" bestFit="1" customWidth="1"/>
    <col min="4102" max="4102" width="10" style="58" bestFit="1" customWidth="1"/>
    <col min="4103" max="4103" width="6" style="58" bestFit="1" customWidth="1"/>
    <col min="4104" max="4104" width="20.42578125" style="58" bestFit="1" customWidth="1"/>
    <col min="4105" max="4105" width="15.5703125" style="58" customWidth="1"/>
    <col min="4106" max="4106" width="20.42578125" style="58" customWidth="1"/>
    <col min="4107" max="4108" width="23.7109375" style="58" customWidth="1"/>
    <col min="4109" max="4353" width="9.140625" style="58"/>
    <col min="4354" max="4355" width="23.7109375" style="58" customWidth="1"/>
    <col min="4356" max="4356" width="11.5703125" style="58" bestFit="1" customWidth="1"/>
    <col min="4357" max="4357" width="6" style="58" bestFit="1" customWidth="1"/>
    <col min="4358" max="4358" width="10" style="58" bestFit="1" customWidth="1"/>
    <col min="4359" max="4359" width="6" style="58" bestFit="1" customWidth="1"/>
    <col min="4360" max="4360" width="20.42578125" style="58" bestFit="1" customWidth="1"/>
    <col min="4361" max="4361" width="15.5703125" style="58" customWidth="1"/>
    <col min="4362" max="4362" width="20.42578125" style="58" customWidth="1"/>
    <col min="4363" max="4364" width="23.7109375" style="58" customWidth="1"/>
    <col min="4365" max="4609" width="9.140625" style="58"/>
    <col min="4610" max="4611" width="23.7109375" style="58" customWidth="1"/>
    <col min="4612" max="4612" width="11.5703125" style="58" bestFit="1" customWidth="1"/>
    <col min="4613" max="4613" width="6" style="58" bestFit="1" customWidth="1"/>
    <col min="4614" max="4614" width="10" style="58" bestFit="1" customWidth="1"/>
    <col min="4615" max="4615" width="6" style="58" bestFit="1" customWidth="1"/>
    <col min="4616" max="4616" width="20.42578125" style="58" bestFit="1" customWidth="1"/>
    <col min="4617" max="4617" width="15.5703125" style="58" customWidth="1"/>
    <col min="4618" max="4618" width="20.42578125" style="58" customWidth="1"/>
    <col min="4619" max="4620" width="23.7109375" style="58" customWidth="1"/>
    <col min="4621" max="4865" width="9.140625" style="58"/>
    <col min="4866" max="4867" width="23.7109375" style="58" customWidth="1"/>
    <col min="4868" max="4868" width="11.5703125" style="58" bestFit="1" customWidth="1"/>
    <col min="4869" max="4869" width="6" style="58" bestFit="1" customWidth="1"/>
    <col min="4870" max="4870" width="10" style="58" bestFit="1" customWidth="1"/>
    <col min="4871" max="4871" width="6" style="58" bestFit="1" customWidth="1"/>
    <col min="4872" max="4872" width="20.42578125" style="58" bestFit="1" customWidth="1"/>
    <col min="4873" max="4873" width="15.5703125" style="58" customWidth="1"/>
    <col min="4874" max="4874" width="20.42578125" style="58" customWidth="1"/>
    <col min="4875" max="4876" width="23.7109375" style="58" customWidth="1"/>
    <col min="4877" max="5121" width="9.140625" style="58"/>
    <col min="5122" max="5123" width="23.7109375" style="58" customWidth="1"/>
    <col min="5124" max="5124" width="11.5703125" style="58" bestFit="1" customWidth="1"/>
    <col min="5125" max="5125" width="6" style="58" bestFit="1" customWidth="1"/>
    <col min="5126" max="5126" width="10" style="58" bestFit="1" customWidth="1"/>
    <col min="5127" max="5127" width="6" style="58" bestFit="1" customWidth="1"/>
    <col min="5128" max="5128" width="20.42578125" style="58" bestFit="1" customWidth="1"/>
    <col min="5129" max="5129" width="15.5703125" style="58" customWidth="1"/>
    <col min="5130" max="5130" width="20.42578125" style="58" customWidth="1"/>
    <col min="5131" max="5132" width="23.7109375" style="58" customWidth="1"/>
    <col min="5133" max="5377" width="9.140625" style="58"/>
    <col min="5378" max="5379" width="23.7109375" style="58" customWidth="1"/>
    <col min="5380" max="5380" width="11.5703125" style="58" bestFit="1" customWidth="1"/>
    <col min="5381" max="5381" width="6" style="58" bestFit="1" customWidth="1"/>
    <col min="5382" max="5382" width="10" style="58" bestFit="1" customWidth="1"/>
    <col min="5383" max="5383" width="6" style="58" bestFit="1" customWidth="1"/>
    <col min="5384" max="5384" width="20.42578125" style="58" bestFit="1" customWidth="1"/>
    <col min="5385" max="5385" width="15.5703125" style="58" customWidth="1"/>
    <col min="5386" max="5386" width="20.42578125" style="58" customWidth="1"/>
    <col min="5387" max="5388" width="23.7109375" style="58" customWidth="1"/>
    <col min="5389" max="5633" width="9.140625" style="58"/>
    <col min="5634" max="5635" width="23.7109375" style="58" customWidth="1"/>
    <col min="5636" max="5636" width="11.5703125" style="58" bestFit="1" customWidth="1"/>
    <col min="5637" max="5637" width="6" style="58" bestFit="1" customWidth="1"/>
    <col min="5638" max="5638" width="10" style="58" bestFit="1" customWidth="1"/>
    <col min="5639" max="5639" width="6" style="58" bestFit="1" customWidth="1"/>
    <col min="5640" max="5640" width="20.42578125" style="58" bestFit="1" customWidth="1"/>
    <col min="5641" max="5641" width="15.5703125" style="58" customWidth="1"/>
    <col min="5642" max="5642" width="20.42578125" style="58" customWidth="1"/>
    <col min="5643" max="5644" width="23.7109375" style="58" customWidth="1"/>
    <col min="5645" max="5889" width="9.140625" style="58"/>
    <col min="5890" max="5891" width="23.7109375" style="58" customWidth="1"/>
    <col min="5892" max="5892" width="11.5703125" style="58" bestFit="1" customWidth="1"/>
    <col min="5893" max="5893" width="6" style="58" bestFit="1" customWidth="1"/>
    <col min="5894" max="5894" width="10" style="58" bestFit="1" customWidth="1"/>
    <col min="5895" max="5895" width="6" style="58" bestFit="1" customWidth="1"/>
    <col min="5896" max="5896" width="20.42578125" style="58" bestFit="1" customWidth="1"/>
    <col min="5897" max="5897" width="15.5703125" style="58" customWidth="1"/>
    <col min="5898" max="5898" width="20.42578125" style="58" customWidth="1"/>
    <col min="5899" max="5900" width="23.7109375" style="58" customWidth="1"/>
    <col min="5901" max="6145" width="9.140625" style="58"/>
    <col min="6146" max="6147" width="23.7109375" style="58" customWidth="1"/>
    <col min="6148" max="6148" width="11.5703125" style="58" bestFit="1" customWidth="1"/>
    <col min="6149" max="6149" width="6" style="58" bestFit="1" customWidth="1"/>
    <col min="6150" max="6150" width="10" style="58" bestFit="1" customWidth="1"/>
    <col min="6151" max="6151" width="6" style="58" bestFit="1" customWidth="1"/>
    <col min="6152" max="6152" width="20.42578125" style="58" bestFit="1" customWidth="1"/>
    <col min="6153" max="6153" width="15.5703125" style="58" customWidth="1"/>
    <col min="6154" max="6154" width="20.42578125" style="58" customWidth="1"/>
    <col min="6155" max="6156" width="23.7109375" style="58" customWidth="1"/>
    <col min="6157" max="6401" width="9.140625" style="58"/>
    <col min="6402" max="6403" width="23.7109375" style="58" customWidth="1"/>
    <col min="6404" max="6404" width="11.5703125" style="58" bestFit="1" customWidth="1"/>
    <col min="6405" max="6405" width="6" style="58" bestFit="1" customWidth="1"/>
    <col min="6406" max="6406" width="10" style="58" bestFit="1" customWidth="1"/>
    <col min="6407" max="6407" width="6" style="58" bestFit="1" customWidth="1"/>
    <col min="6408" max="6408" width="20.42578125" style="58" bestFit="1" customWidth="1"/>
    <col min="6409" max="6409" width="15.5703125" style="58" customWidth="1"/>
    <col min="6410" max="6410" width="20.42578125" style="58" customWidth="1"/>
    <col min="6411" max="6412" width="23.7109375" style="58" customWidth="1"/>
    <col min="6413" max="6657" width="9.140625" style="58"/>
    <col min="6658" max="6659" width="23.7109375" style="58" customWidth="1"/>
    <col min="6660" max="6660" width="11.5703125" style="58" bestFit="1" customWidth="1"/>
    <col min="6661" max="6661" width="6" style="58" bestFit="1" customWidth="1"/>
    <col min="6662" max="6662" width="10" style="58" bestFit="1" customWidth="1"/>
    <col min="6663" max="6663" width="6" style="58" bestFit="1" customWidth="1"/>
    <col min="6664" max="6664" width="20.42578125" style="58" bestFit="1" customWidth="1"/>
    <col min="6665" max="6665" width="15.5703125" style="58" customWidth="1"/>
    <col min="6666" max="6666" width="20.42578125" style="58" customWidth="1"/>
    <col min="6667" max="6668" width="23.7109375" style="58" customWidth="1"/>
    <col min="6669" max="6913" width="9.140625" style="58"/>
    <col min="6914" max="6915" width="23.7109375" style="58" customWidth="1"/>
    <col min="6916" max="6916" width="11.5703125" style="58" bestFit="1" customWidth="1"/>
    <col min="6917" max="6917" width="6" style="58" bestFit="1" customWidth="1"/>
    <col min="6918" max="6918" width="10" style="58" bestFit="1" customWidth="1"/>
    <col min="6919" max="6919" width="6" style="58" bestFit="1" customWidth="1"/>
    <col min="6920" max="6920" width="20.42578125" style="58" bestFit="1" customWidth="1"/>
    <col min="6921" max="6921" width="15.5703125" style="58" customWidth="1"/>
    <col min="6922" max="6922" width="20.42578125" style="58" customWidth="1"/>
    <col min="6923" max="6924" width="23.7109375" style="58" customWidth="1"/>
    <col min="6925" max="7169" width="9.140625" style="58"/>
    <col min="7170" max="7171" width="23.7109375" style="58" customWidth="1"/>
    <col min="7172" max="7172" width="11.5703125" style="58" bestFit="1" customWidth="1"/>
    <col min="7173" max="7173" width="6" style="58" bestFit="1" customWidth="1"/>
    <col min="7174" max="7174" width="10" style="58" bestFit="1" customWidth="1"/>
    <col min="7175" max="7175" width="6" style="58" bestFit="1" customWidth="1"/>
    <col min="7176" max="7176" width="20.42578125" style="58" bestFit="1" customWidth="1"/>
    <col min="7177" max="7177" width="15.5703125" style="58" customWidth="1"/>
    <col min="7178" max="7178" width="20.42578125" style="58" customWidth="1"/>
    <col min="7179" max="7180" width="23.7109375" style="58" customWidth="1"/>
    <col min="7181" max="7425" width="9.140625" style="58"/>
    <col min="7426" max="7427" width="23.7109375" style="58" customWidth="1"/>
    <col min="7428" max="7428" width="11.5703125" style="58" bestFit="1" customWidth="1"/>
    <col min="7429" max="7429" width="6" style="58" bestFit="1" customWidth="1"/>
    <col min="7430" max="7430" width="10" style="58" bestFit="1" customWidth="1"/>
    <col min="7431" max="7431" width="6" style="58" bestFit="1" customWidth="1"/>
    <col min="7432" max="7432" width="20.42578125" style="58" bestFit="1" customWidth="1"/>
    <col min="7433" max="7433" width="15.5703125" style="58" customWidth="1"/>
    <col min="7434" max="7434" width="20.42578125" style="58" customWidth="1"/>
    <col min="7435" max="7436" width="23.7109375" style="58" customWidth="1"/>
    <col min="7437" max="7681" width="9.140625" style="58"/>
    <col min="7682" max="7683" width="23.7109375" style="58" customWidth="1"/>
    <col min="7684" max="7684" width="11.5703125" style="58" bestFit="1" customWidth="1"/>
    <col min="7685" max="7685" width="6" style="58" bestFit="1" customWidth="1"/>
    <col min="7686" max="7686" width="10" style="58" bestFit="1" customWidth="1"/>
    <col min="7687" max="7687" width="6" style="58" bestFit="1" customWidth="1"/>
    <col min="7688" max="7688" width="20.42578125" style="58" bestFit="1" customWidth="1"/>
    <col min="7689" max="7689" width="15.5703125" style="58" customWidth="1"/>
    <col min="7690" max="7690" width="20.42578125" style="58" customWidth="1"/>
    <col min="7691" max="7692" width="23.7109375" style="58" customWidth="1"/>
    <col min="7693" max="7937" width="9.140625" style="58"/>
    <col min="7938" max="7939" width="23.7109375" style="58" customWidth="1"/>
    <col min="7940" max="7940" width="11.5703125" style="58" bestFit="1" customWidth="1"/>
    <col min="7941" max="7941" width="6" style="58" bestFit="1" customWidth="1"/>
    <col min="7942" max="7942" width="10" style="58" bestFit="1" customWidth="1"/>
    <col min="7943" max="7943" width="6" style="58" bestFit="1" customWidth="1"/>
    <col min="7944" max="7944" width="20.42578125" style="58" bestFit="1" customWidth="1"/>
    <col min="7945" max="7945" width="15.5703125" style="58" customWidth="1"/>
    <col min="7946" max="7946" width="20.42578125" style="58" customWidth="1"/>
    <col min="7947" max="7948" width="23.7109375" style="58" customWidth="1"/>
    <col min="7949" max="8193" width="9.140625" style="58"/>
    <col min="8194" max="8195" width="23.7109375" style="58" customWidth="1"/>
    <col min="8196" max="8196" width="11.5703125" style="58" bestFit="1" customWidth="1"/>
    <col min="8197" max="8197" width="6" style="58" bestFit="1" customWidth="1"/>
    <col min="8198" max="8198" width="10" style="58" bestFit="1" customWidth="1"/>
    <col min="8199" max="8199" width="6" style="58" bestFit="1" customWidth="1"/>
    <col min="8200" max="8200" width="20.42578125" style="58" bestFit="1" customWidth="1"/>
    <col min="8201" max="8201" width="15.5703125" style="58" customWidth="1"/>
    <col min="8202" max="8202" width="20.42578125" style="58" customWidth="1"/>
    <col min="8203" max="8204" width="23.7109375" style="58" customWidth="1"/>
    <col min="8205" max="8449" width="9.140625" style="58"/>
    <col min="8450" max="8451" width="23.7109375" style="58" customWidth="1"/>
    <col min="8452" max="8452" width="11.5703125" style="58" bestFit="1" customWidth="1"/>
    <col min="8453" max="8453" width="6" style="58" bestFit="1" customWidth="1"/>
    <col min="8454" max="8454" width="10" style="58" bestFit="1" customWidth="1"/>
    <col min="8455" max="8455" width="6" style="58" bestFit="1" customWidth="1"/>
    <col min="8456" max="8456" width="20.42578125" style="58" bestFit="1" customWidth="1"/>
    <col min="8457" max="8457" width="15.5703125" style="58" customWidth="1"/>
    <col min="8458" max="8458" width="20.42578125" style="58" customWidth="1"/>
    <col min="8459" max="8460" width="23.7109375" style="58" customWidth="1"/>
    <col min="8461" max="8705" width="9.140625" style="58"/>
    <col min="8706" max="8707" width="23.7109375" style="58" customWidth="1"/>
    <col min="8708" max="8708" width="11.5703125" style="58" bestFit="1" customWidth="1"/>
    <col min="8709" max="8709" width="6" style="58" bestFit="1" customWidth="1"/>
    <col min="8710" max="8710" width="10" style="58" bestFit="1" customWidth="1"/>
    <col min="8711" max="8711" width="6" style="58" bestFit="1" customWidth="1"/>
    <col min="8712" max="8712" width="20.42578125" style="58" bestFit="1" customWidth="1"/>
    <col min="8713" max="8713" width="15.5703125" style="58" customWidth="1"/>
    <col min="8714" max="8714" width="20.42578125" style="58" customWidth="1"/>
    <col min="8715" max="8716" width="23.7109375" style="58" customWidth="1"/>
    <col min="8717" max="8961" width="9.140625" style="58"/>
    <col min="8962" max="8963" width="23.7109375" style="58" customWidth="1"/>
    <col min="8964" max="8964" width="11.5703125" style="58" bestFit="1" customWidth="1"/>
    <col min="8965" max="8965" width="6" style="58" bestFit="1" customWidth="1"/>
    <col min="8966" max="8966" width="10" style="58" bestFit="1" customWidth="1"/>
    <col min="8967" max="8967" width="6" style="58" bestFit="1" customWidth="1"/>
    <col min="8968" max="8968" width="20.42578125" style="58" bestFit="1" customWidth="1"/>
    <col min="8969" max="8969" width="15.5703125" style="58" customWidth="1"/>
    <col min="8970" max="8970" width="20.42578125" style="58" customWidth="1"/>
    <col min="8971" max="8972" width="23.7109375" style="58" customWidth="1"/>
    <col min="8973" max="9217" width="9.140625" style="58"/>
    <col min="9218" max="9219" width="23.7109375" style="58" customWidth="1"/>
    <col min="9220" max="9220" width="11.5703125" style="58" bestFit="1" customWidth="1"/>
    <col min="9221" max="9221" width="6" style="58" bestFit="1" customWidth="1"/>
    <col min="9222" max="9222" width="10" style="58" bestFit="1" customWidth="1"/>
    <col min="9223" max="9223" width="6" style="58" bestFit="1" customWidth="1"/>
    <col min="9224" max="9224" width="20.42578125" style="58" bestFit="1" customWidth="1"/>
    <col min="9225" max="9225" width="15.5703125" style="58" customWidth="1"/>
    <col min="9226" max="9226" width="20.42578125" style="58" customWidth="1"/>
    <col min="9227" max="9228" width="23.7109375" style="58" customWidth="1"/>
    <col min="9229" max="9473" width="9.140625" style="58"/>
    <col min="9474" max="9475" width="23.7109375" style="58" customWidth="1"/>
    <col min="9476" max="9476" width="11.5703125" style="58" bestFit="1" customWidth="1"/>
    <col min="9477" max="9477" width="6" style="58" bestFit="1" customWidth="1"/>
    <col min="9478" max="9478" width="10" style="58" bestFit="1" customWidth="1"/>
    <col min="9479" max="9479" width="6" style="58" bestFit="1" customWidth="1"/>
    <col min="9480" max="9480" width="20.42578125" style="58" bestFit="1" customWidth="1"/>
    <col min="9481" max="9481" width="15.5703125" style="58" customWidth="1"/>
    <col min="9482" max="9482" width="20.42578125" style="58" customWidth="1"/>
    <col min="9483" max="9484" width="23.7109375" style="58" customWidth="1"/>
    <col min="9485" max="9729" width="9.140625" style="58"/>
    <col min="9730" max="9731" width="23.7109375" style="58" customWidth="1"/>
    <col min="9732" max="9732" width="11.5703125" style="58" bestFit="1" customWidth="1"/>
    <col min="9733" max="9733" width="6" style="58" bestFit="1" customWidth="1"/>
    <col min="9734" max="9734" width="10" style="58" bestFit="1" customWidth="1"/>
    <col min="9735" max="9735" width="6" style="58" bestFit="1" customWidth="1"/>
    <col min="9736" max="9736" width="20.42578125" style="58" bestFit="1" customWidth="1"/>
    <col min="9737" max="9737" width="15.5703125" style="58" customWidth="1"/>
    <col min="9738" max="9738" width="20.42578125" style="58" customWidth="1"/>
    <col min="9739" max="9740" width="23.7109375" style="58" customWidth="1"/>
    <col min="9741" max="9985" width="9.140625" style="58"/>
    <col min="9986" max="9987" width="23.7109375" style="58" customWidth="1"/>
    <col min="9988" max="9988" width="11.5703125" style="58" bestFit="1" customWidth="1"/>
    <col min="9989" max="9989" width="6" style="58" bestFit="1" customWidth="1"/>
    <col min="9990" max="9990" width="10" style="58" bestFit="1" customWidth="1"/>
    <col min="9991" max="9991" width="6" style="58" bestFit="1" customWidth="1"/>
    <col min="9992" max="9992" width="20.42578125" style="58" bestFit="1" customWidth="1"/>
    <col min="9993" max="9993" width="15.5703125" style="58" customWidth="1"/>
    <col min="9994" max="9994" width="20.42578125" style="58" customWidth="1"/>
    <col min="9995" max="9996" width="23.7109375" style="58" customWidth="1"/>
    <col min="9997" max="10241" width="9.140625" style="58"/>
    <col min="10242" max="10243" width="23.7109375" style="58" customWidth="1"/>
    <col min="10244" max="10244" width="11.5703125" style="58" bestFit="1" customWidth="1"/>
    <col min="10245" max="10245" width="6" style="58" bestFit="1" customWidth="1"/>
    <col min="10246" max="10246" width="10" style="58" bestFit="1" customWidth="1"/>
    <col min="10247" max="10247" width="6" style="58" bestFit="1" customWidth="1"/>
    <col min="10248" max="10248" width="20.42578125" style="58" bestFit="1" customWidth="1"/>
    <col min="10249" max="10249" width="15.5703125" style="58" customWidth="1"/>
    <col min="10250" max="10250" width="20.42578125" style="58" customWidth="1"/>
    <col min="10251" max="10252" width="23.7109375" style="58" customWidth="1"/>
    <col min="10253" max="10497" width="9.140625" style="58"/>
    <col min="10498" max="10499" width="23.7109375" style="58" customWidth="1"/>
    <col min="10500" max="10500" width="11.5703125" style="58" bestFit="1" customWidth="1"/>
    <col min="10501" max="10501" width="6" style="58" bestFit="1" customWidth="1"/>
    <col min="10502" max="10502" width="10" style="58" bestFit="1" customWidth="1"/>
    <col min="10503" max="10503" width="6" style="58" bestFit="1" customWidth="1"/>
    <col min="10504" max="10504" width="20.42578125" style="58" bestFit="1" customWidth="1"/>
    <col min="10505" max="10505" width="15.5703125" style="58" customWidth="1"/>
    <col min="10506" max="10506" width="20.42578125" style="58" customWidth="1"/>
    <col min="10507" max="10508" width="23.7109375" style="58" customWidth="1"/>
    <col min="10509" max="10753" width="9.140625" style="58"/>
    <col min="10754" max="10755" width="23.7109375" style="58" customWidth="1"/>
    <col min="10756" max="10756" width="11.5703125" style="58" bestFit="1" customWidth="1"/>
    <col min="10757" max="10757" width="6" style="58" bestFit="1" customWidth="1"/>
    <col min="10758" max="10758" width="10" style="58" bestFit="1" customWidth="1"/>
    <col min="10759" max="10759" width="6" style="58" bestFit="1" customWidth="1"/>
    <col min="10760" max="10760" width="20.42578125" style="58" bestFit="1" customWidth="1"/>
    <col min="10761" max="10761" width="15.5703125" style="58" customWidth="1"/>
    <col min="10762" max="10762" width="20.42578125" style="58" customWidth="1"/>
    <col min="10763" max="10764" width="23.7109375" style="58" customWidth="1"/>
    <col min="10765" max="11009" width="9.140625" style="58"/>
    <col min="11010" max="11011" width="23.7109375" style="58" customWidth="1"/>
    <col min="11012" max="11012" width="11.5703125" style="58" bestFit="1" customWidth="1"/>
    <col min="11013" max="11013" width="6" style="58" bestFit="1" customWidth="1"/>
    <col min="11014" max="11014" width="10" style="58" bestFit="1" customWidth="1"/>
    <col min="11015" max="11015" width="6" style="58" bestFit="1" customWidth="1"/>
    <col min="11016" max="11016" width="20.42578125" style="58" bestFit="1" customWidth="1"/>
    <col min="11017" max="11017" width="15.5703125" style="58" customWidth="1"/>
    <col min="11018" max="11018" width="20.42578125" style="58" customWidth="1"/>
    <col min="11019" max="11020" width="23.7109375" style="58" customWidth="1"/>
    <col min="11021" max="11265" width="9.140625" style="58"/>
    <col min="11266" max="11267" width="23.7109375" style="58" customWidth="1"/>
    <col min="11268" max="11268" width="11.5703125" style="58" bestFit="1" customWidth="1"/>
    <col min="11269" max="11269" width="6" style="58" bestFit="1" customWidth="1"/>
    <col min="11270" max="11270" width="10" style="58" bestFit="1" customWidth="1"/>
    <col min="11271" max="11271" width="6" style="58" bestFit="1" customWidth="1"/>
    <col min="11272" max="11272" width="20.42578125" style="58" bestFit="1" customWidth="1"/>
    <col min="11273" max="11273" width="15.5703125" style="58" customWidth="1"/>
    <col min="11274" max="11274" width="20.42578125" style="58" customWidth="1"/>
    <col min="11275" max="11276" width="23.7109375" style="58" customWidth="1"/>
    <col min="11277" max="11521" width="9.140625" style="58"/>
    <col min="11522" max="11523" width="23.7109375" style="58" customWidth="1"/>
    <col min="11524" max="11524" width="11.5703125" style="58" bestFit="1" customWidth="1"/>
    <col min="11525" max="11525" width="6" style="58" bestFit="1" customWidth="1"/>
    <col min="11526" max="11526" width="10" style="58" bestFit="1" customWidth="1"/>
    <col min="11527" max="11527" width="6" style="58" bestFit="1" customWidth="1"/>
    <col min="11528" max="11528" width="20.42578125" style="58" bestFit="1" customWidth="1"/>
    <col min="11529" max="11529" width="15.5703125" style="58" customWidth="1"/>
    <col min="11530" max="11530" width="20.42578125" style="58" customWidth="1"/>
    <col min="11531" max="11532" width="23.7109375" style="58" customWidth="1"/>
    <col min="11533" max="11777" width="9.140625" style="58"/>
    <col min="11778" max="11779" width="23.7109375" style="58" customWidth="1"/>
    <col min="11780" max="11780" width="11.5703125" style="58" bestFit="1" customWidth="1"/>
    <col min="11781" max="11781" width="6" style="58" bestFit="1" customWidth="1"/>
    <col min="11782" max="11782" width="10" style="58" bestFit="1" customWidth="1"/>
    <col min="11783" max="11783" width="6" style="58" bestFit="1" customWidth="1"/>
    <col min="11784" max="11784" width="20.42578125" style="58" bestFit="1" customWidth="1"/>
    <col min="11785" max="11785" width="15.5703125" style="58" customWidth="1"/>
    <col min="11786" max="11786" width="20.42578125" style="58" customWidth="1"/>
    <col min="11787" max="11788" width="23.7109375" style="58" customWidth="1"/>
    <col min="11789" max="12033" width="9.140625" style="58"/>
    <col min="12034" max="12035" width="23.7109375" style="58" customWidth="1"/>
    <col min="12036" max="12036" width="11.5703125" style="58" bestFit="1" customWidth="1"/>
    <col min="12037" max="12037" width="6" style="58" bestFit="1" customWidth="1"/>
    <col min="12038" max="12038" width="10" style="58" bestFit="1" customWidth="1"/>
    <col min="12039" max="12039" width="6" style="58" bestFit="1" customWidth="1"/>
    <col min="12040" max="12040" width="20.42578125" style="58" bestFit="1" customWidth="1"/>
    <col min="12041" max="12041" width="15.5703125" style="58" customWidth="1"/>
    <col min="12042" max="12042" width="20.42578125" style="58" customWidth="1"/>
    <col min="12043" max="12044" width="23.7109375" style="58" customWidth="1"/>
    <col min="12045" max="12289" width="9.140625" style="58"/>
    <col min="12290" max="12291" width="23.7109375" style="58" customWidth="1"/>
    <col min="12292" max="12292" width="11.5703125" style="58" bestFit="1" customWidth="1"/>
    <col min="12293" max="12293" width="6" style="58" bestFit="1" customWidth="1"/>
    <col min="12294" max="12294" width="10" style="58" bestFit="1" customWidth="1"/>
    <col min="12295" max="12295" width="6" style="58" bestFit="1" customWidth="1"/>
    <col min="12296" max="12296" width="20.42578125" style="58" bestFit="1" customWidth="1"/>
    <col min="12297" max="12297" width="15.5703125" style="58" customWidth="1"/>
    <col min="12298" max="12298" width="20.42578125" style="58" customWidth="1"/>
    <col min="12299" max="12300" width="23.7109375" style="58" customWidth="1"/>
    <col min="12301" max="12545" width="9.140625" style="58"/>
    <col min="12546" max="12547" width="23.7109375" style="58" customWidth="1"/>
    <col min="12548" max="12548" width="11.5703125" style="58" bestFit="1" customWidth="1"/>
    <col min="12549" max="12549" width="6" style="58" bestFit="1" customWidth="1"/>
    <col min="12550" max="12550" width="10" style="58" bestFit="1" customWidth="1"/>
    <col min="12551" max="12551" width="6" style="58" bestFit="1" customWidth="1"/>
    <col min="12552" max="12552" width="20.42578125" style="58" bestFit="1" customWidth="1"/>
    <col min="12553" max="12553" width="15.5703125" style="58" customWidth="1"/>
    <col min="12554" max="12554" width="20.42578125" style="58" customWidth="1"/>
    <col min="12555" max="12556" width="23.7109375" style="58" customWidth="1"/>
    <col min="12557" max="12801" width="9.140625" style="58"/>
    <col min="12802" max="12803" width="23.7109375" style="58" customWidth="1"/>
    <col min="12804" max="12804" width="11.5703125" style="58" bestFit="1" customWidth="1"/>
    <col min="12805" max="12805" width="6" style="58" bestFit="1" customWidth="1"/>
    <col min="12806" max="12806" width="10" style="58" bestFit="1" customWidth="1"/>
    <col min="12807" max="12807" width="6" style="58" bestFit="1" customWidth="1"/>
    <col min="12808" max="12808" width="20.42578125" style="58" bestFit="1" customWidth="1"/>
    <col min="12809" max="12809" width="15.5703125" style="58" customWidth="1"/>
    <col min="12810" max="12810" width="20.42578125" style="58" customWidth="1"/>
    <col min="12811" max="12812" width="23.7109375" style="58" customWidth="1"/>
    <col min="12813" max="13057" width="9.140625" style="58"/>
    <col min="13058" max="13059" width="23.7109375" style="58" customWidth="1"/>
    <col min="13060" max="13060" width="11.5703125" style="58" bestFit="1" customWidth="1"/>
    <col min="13061" max="13061" width="6" style="58" bestFit="1" customWidth="1"/>
    <col min="13062" max="13062" width="10" style="58" bestFit="1" customWidth="1"/>
    <col min="13063" max="13063" width="6" style="58" bestFit="1" customWidth="1"/>
    <col min="13064" max="13064" width="20.42578125" style="58" bestFit="1" customWidth="1"/>
    <col min="13065" max="13065" width="15.5703125" style="58" customWidth="1"/>
    <col min="13066" max="13066" width="20.42578125" style="58" customWidth="1"/>
    <col min="13067" max="13068" width="23.7109375" style="58" customWidth="1"/>
    <col min="13069" max="13313" width="9.140625" style="58"/>
    <col min="13314" max="13315" width="23.7109375" style="58" customWidth="1"/>
    <col min="13316" max="13316" width="11.5703125" style="58" bestFit="1" customWidth="1"/>
    <col min="13317" max="13317" width="6" style="58" bestFit="1" customWidth="1"/>
    <col min="13318" max="13318" width="10" style="58" bestFit="1" customWidth="1"/>
    <col min="13319" max="13319" width="6" style="58" bestFit="1" customWidth="1"/>
    <col min="13320" max="13320" width="20.42578125" style="58" bestFit="1" customWidth="1"/>
    <col min="13321" max="13321" width="15.5703125" style="58" customWidth="1"/>
    <col min="13322" max="13322" width="20.42578125" style="58" customWidth="1"/>
    <col min="13323" max="13324" width="23.7109375" style="58" customWidth="1"/>
    <col min="13325" max="13569" width="9.140625" style="58"/>
    <col min="13570" max="13571" width="23.7109375" style="58" customWidth="1"/>
    <col min="13572" max="13572" width="11.5703125" style="58" bestFit="1" customWidth="1"/>
    <col min="13573" max="13573" width="6" style="58" bestFit="1" customWidth="1"/>
    <col min="13574" max="13574" width="10" style="58" bestFit="1" customWidth="1"/>
    <col min="13575" max="13575" width="6" style="58" bestFit="1" customWidth="1"/>
    <col min="13576" max="13576" width="20.42578125" style="58" bestFit="1" customWidth="1"/>
    <col min="13577" max="13577" width="15.5703125" style="58" customWidth="1"/>
    <col min="13578" max="13578" width="20.42578125" style="58" customWidth="1"/>
    <col min="13579" max="13580" width="23.7109375" style="58" customWidth="1"/>
    <col min="13581" max="13825" width="9.140625" style="58"/>
    <col min="13826" max="13827" width="23.7109375" style="58" customWidth="1"/>
    <col min="13828" max="13828" width="11.5703125" style="58" bestFit="1" customWidth="1"/>
    <col min="13829" max="13829" width="6" style="58" bestFit="1" customWidth="1"/>
    <col min="13830" max="13830" width="10" style="58" bestFit="1" customWidth="1"/>
    <col min="13831" max="13831" width="6" style="58" bestFit="1" customWidth="1"/>
    <col min="13832" max="13832" width="20.42578125" style="58" bestFit="1" customWidth="1"/>
    <col min="13833" max="13833" width="15.5703125" style="58" customWidth="1"/>
    <col min="13834" max="13834" width="20.42578125" style="58" customWidth="1"/>
    <col min="13835" max="13836" width="23.7109375" style="58" customWidth="1"/>
    <col min="13837" max="14081" width="9.140625" style="58"/>
    <col min="14082" max="14083" width="23.7109375" style="58" customWidth="1"/>
    <col min="14084" max="14084" width="11.5703125" style="58" bestFit="1" customWidth="1"/>
    <col min="14085" max="14085" width="6" style="58" bestFit="1" customWidth="1"/>
    <col min="14086" max="14086" width="10" style="58" bestFit="1" customWidth="1"/>
    <col min="14087" max="14087" width="6" style="58" bestFit="1" customWidth="1"/>
    <col min="14088" max="14088" width="20.42578125" style="58" bestFit="1" customWidth="1"/>
    <col min="14089" max="14089" width="15.5703125" style="58" customWidth="1"/>
    <col min="14090" max="14090" width="20.42578125" style="58" customWidth="1"/>
    <col min="14091" max="14092" width="23.7109375" style="58" customWidth="1"/>
    <col min="14093" max="14337" width="9.140625" style="58"/>
    <col min="14338" max="14339" width="23.7109375" style="58" customWidth="1"/>
    <col min="14340" max="14340" width="11.5703125" style="58" bestFit="1" customWidth="1"/>
    <col min="14341" max="14341" width="6" style="58" bestFit="1" customWidth="1"/>
    <col min="14342" max="14342" width="10" style="58" bestFit="1" customWidth="1"/>
    <col min="14343" max="14343" width="6" style="58" bestFit="1" customWidth="1"/>
    <col min="14344" max="14344" width="20.42578125" style="58" bestFit="1" customWidth="1"/>
    <col min="14345" max="14345" width="15.5703125" style="58" customWidth="1"/>
    <col min="14346" max="14346" width="20.42578125" style="58" customWidth="1"/>
    <col min="14347" max="14348" width="23.7109375" style="58" customWidth="1"/>
    <col min="14349" max="14593" width="9.140625" style="58"/>
    <col min="14594" max="14595" width="23.7109375" style="58" customWidth="1"/>
    <col min="14596" max="14596" width="11.5703125" style="58" bestFit="1" customWidth="1"/>
    <col min="14597" max="14597" width="6" style="58" bestFit="1" customWidth="1"/>
    <col min="14598" max="14598" width="10" style="58" bestFit="1" customWidth="1"/>
    <col min="14599" max="14599" width="6" style="58" bestFit="1" customWidth="1"/>
    <col min="14600" max="14600" width="20.42578125" style="58" bestFit="1" customWidth="1"/>
    <col min="14601" max="14601" width="15.5703125" style="58" customWidth="1"/>
    <col min="14602" max="14602" width="20.42578125" style="58" customWidth="1"/>
    <col min="14603" max="14604" width="23.7109375" style="58" customWidth="1"/>
    <col min="14605" max="14849" width="9.140625" style="58"/>
    <col min="14850" max="14851" width="23.7109375" style="58" customWidth="1"/>
    <col min="14852" max="14852" width="11.5703125" style="58" bestFit="1" customWidth="1"/>
    <col min="14853" max="14853" width="6" style="58" bestFit="1" customWidth="1"/>
    <col min="14854" max="14854" width="10" style="58" bestFit="1" customWidth="1"/>
    <col min="14855" max="14855" width="6" style="58" bestFit="1" customWidth="1"/>
    <col min="14856" max="14856" width="20.42578125" style="58" bestFit="1" customWidth="1"/>
    <col min="14857" max="14857" width="15.5703125" style="58" customWidth="1"/>
    <col min="14858" max="14858" width="20.42578125" style="58" customWidth="1"/>
    <col min="14859" max="14860" width="23.7109375" style="58" customWidth="1"/>
    <col min="14861" max="15105" width="9.140625" style="58"/>
    <col min="15106" max="15107" width="23.7109375" style="58" customWidth="1"/>
    <col min="15108" max="15108" width="11.5703125" style="58" bestFit="1" customWidth="1"/>
    <col min="15109" max="15109" width="6" style="58" bestFit="1" customWidth="1"/>
    <col min="15110" max="15110" width="10" style="58" bestFit="1" customWidth="1"/>
    <col min="15111" max="15111" width="6" style="58" bestFit="1" customWidth="1"/>
    <col min="15112" max="15112" width="20.42578125" style="58" bestFit="1" customWidth="1"/>
    <col min="15113" max="15113" width="15.5703125" style="58" customWidth="1"/>
    <col min="15114" max="15114" width="20.42578125" style="58" customWidth="1"/>
    <col min="15115" max="15116" width="23.7109375" style="58" customWidth="1"/>
    <col min="15117" max="15361" width="9.140625" style="58"/>
    <col min="15362" max="15363" width="23.7109375" style="58" customWidth="1"/>
    <col min="15364" max="15364" width="11.5703125" style="58" bestFit="1" customWidth="1"/>
    <col min="15365" max="15365" width="6" style="58" bestFit="1" customWidth="1"/>
    <col min="15366" max="15366" width="10" style="58" bestFit="1" customWidth="1"/>
    <col min="15367" max="15367" width="6" style="58" bestFit="1" customWidth="1"/>
    <col min="15368" max="15368" width="20.42578125" style="58" bestFit="1" customWidth="1"/>
    <col min="15369" max="15369" width="15.5703125" style="58" customWidth="1"/>
    <col min="15370" max="15370" width="20.42578125" style="58" customWidth="1"/>
    <col min="15371" max="15372" width="23.7109375" style="58" customWidth="1"/>
    <col min="15373" max="15617" width="9.140625" style="58"/>
    <col min="15618" max="15619" width="23.7109375" style="58" customWidth="1"/>
    <col min="15620" max="15620" width="11.5703125" style="58" bestFit="1" customWidth="1"/>
    <col min="15621" max="15621" width="6" style="58" bestFit="1" customWidth="1"/>
    <col min="15622" max="15622" width="10" style="58" bestFit="1" customWidth="1"/>
    <col min="15623" max="15623" width="6" style="58" bestFit="1" customWidth="1"/>
    <col min="15624" max="15624" width="20.42578125" style="58" bestFit="1" customWidth="1"/>
    <col min="15625" max="15625" width="15.5703125" style="58" customWidth="1"/>
    <col min="15626" max="15626" width="20.42578125" style="58" customWidth="1"/>
    <col min="15627" max="15628" width="23.7109375" style="58" customWidth="1"/>
    <col min="15629" max="15873" width="9.140625" style="58"/>
    <col min="15874" max="15875" width="23.7109375" style="58" customWidth="1"/>
    <col min="15876" max="15876" width="11.5703125" style="58" bestFit="1" customWidth="1"/>
    <col min="15877" max="15877" width="6" style="58" bestFit="1" customWidth="1"/>
    <col min="15878" max="15878" width="10" style="58" bestFit="1" customWidth="1"/>
    <col min="15879" max="15879" width="6" style="58" bestFit="1" customWidth="1"/>
    <col min="15880" max="15880" width="20.42578125" style="58" bestFit="1" customWidth="1"/>
    <col min="15881" max="15881" width="15.5703125" style="58" customWidth="1"/>
    <col min="15882" max="15882" width="20.42578125" style="58" customWidth="1"/>
    <col min="15883" max="15884" width="23.7109375" style="58" customWidth="1"/>
    <col min="15885" max="16129" width="9.140625" style="58"/>
    <col min="16130" max="16131" width="23.7109375" style="58" customWidth="1"/>
    <col min="16132" max="16132" width="11.5703125" style="58" bestFit="1" customWidth="1"/>
    <col min="16133" max="16133" width="6" style="58" bestFit="1" customWidth="1"/>
    <col min="16134" max="16134" width="10" style="58" bestFit="1" customWidth="1"/>
    <col min="16135" max="16135" width="6" style="58" bestFit="1" customWidth="1"/>
    <col min="16136" max="16136" width="20.42578125" style="58" bestFit="1" customWidth="1"/>
    <col min="16137" max="16137" width="15.5703125" style="58" customWidth="1"/>
    <col min="16138" max="16138" width="20.42578125" style="58" customWidth="1"/>
    <col min="16139" max="16140" width="23.7109375" style="58" customWidth="1"/>
    <col min="16141" max="16384" width="9.140625" style="58"/>
  </cols>
  <sheetData>
    <row r="1" spans="2:12" x14ac:dyDescent="0.25">
      <c r="B1" s="253" t="s">
        <v>28</v>
      </c>
      <c r="C1" s="57"/>
      <c r="D1" s="251" t="s">
        <v>276</v>
      </c>
      <c r="E1" s="252"/>
      <c r="F1" s="251" t="s">
        <v>277</v>
      </c>
      <c r="G1" s="252"/>
      <c r="H1" s="57"/>
      <c r="I1" s="57"/>
      <c r="J1" s="57"/>
      <c r="K1" s="57"/>
      <c r="L1" s="57"/>
    </row>
    <row r="2" spans="2:12" x14ac:dyDescent="0.25">
      <c r="B2" s="253"/>
      <c r="C2" s="60" t="s">
        <v>278</v>
      </c>
      <c r="D2" s="59" t="s">
        <v>279</v>
      </c>
      <c r="E2" s="61" t="s">
        <v>280</v>
      </c>
      <c r="F2" s="59" t="s">
        <v>281</v>
      </c>
      <c r="G2" s="61" t="s">
        <v>280</v>
      </c>
      <c r="H2" s="60" t="s">
        <v>387</v>
      </c>
      <c r="I2" s="59" t="s">
        <v>282</v>
      </c>
      <c r="J2" s="59" t="s">
        <v>283</v>
      </c>
      <c r="K2" s="60" t="s">
        <v>284</v>
      </c>
      <c r="L2" s="60" t="s">
        <v>285</v>
      </c>
    </row>
    <row r="3" spans="2:12" ht="30" x14ac:dyDescent="0.25">
      <c r="B3" s="63" t="s">
        <v>368</v>
      </c>
      <c r="C3" s="58" t="s">
        <v>286</v>
      </c>
      <c r="D3" s="58" t="s">
        <v>287</v>
      </c>
      <c r="E3" s="58">
        <v>20</v>
      </c>
      <c r="F3" s="58" t="s">
        <v>287</v>
      </c>
      <c r="G3" s="58">
        <v>15</v>
      </c>
      <c r="H3" s="58">
        <v>2</v>
      </c>
      <c r="I3" s="58" t="s">
        <v>288</v>
      </c>
      <c r="K3" s="58" t="s">
        <v>289</v>
      </c>
      <c r="L3" s="58" t="s">
        <v>290</v>
      </c>
    </row>
    <row r="4" spans="2:12" x14ac:dyDescent="0.25">
      <c r="B4" s="250" t="s">
        <v>369</v>
      </c>
      <c r="C4" s="58" t="s">
        <v>291</v>
      </c>
      <c r="D4" s="58" t="s">
        <v>287</v>
      </c>
      <c r="E4" s="58">
        <v>20</v>
      </c>
      <c r="F4" s="58" t="s">
        <v>292</v>
      </c>
      <c r="G4" s="58">
        <v>10</v>
      </c>
      <c r="H4" s="58">
        <v>1</v>
      </c>
      <c r="K4" s="58" t="s">
        <v>293</v>
      </c>
      <c r="L4" s="58" t="s">
        <v>290</v>
      </c>
    </row>
    <row r="5" spans="2:12" x14ac:dyDescent="0.25">
      <c r="B5" s="250"/>
      <c r="C5" s="58" t="s">
        <v>294</v>
      </c>
      <c r="D5" s="58" t="s">
        <v>287</v>
      </c>
      <c r="E5" s="58">
        <v>25</v>
      </c>
      <c r="F5" s="58" t="s">
        <v>292</v>
      </c>
      <c r="G5" s="58">
        <v>10</v>
      </c>
      <c r="H5" s="58">
        <v>2</v>
      </c>
      <c r="K5" s="58" t="s">
        <v>293</v>
      </c>
      <c r="L5" s="58" t="s">
        <v>290</v>
      </c>
    </row>
    <row r="6" spans="2:12" x14ac:dyDescent="0.25">
      <c r="B6" s="250"/>
      <c r="C6" s="58" t="s">
        <v>295</v>
      </c>
      <c r="D6" s="58" t="s">
        <v>287</v>
      </c>
      <c r="E6" s="58">
        <v>25</v>
      </c>
      <c r="F6" s="58" t="s">
        <v>292</v>
      </c>
      <c r="G6" s="58">
        <v>5</v>
      </c>
      <c r="H6" s="58">
        <v>2</v>
      </c>
      <c r="K6" s="58" t="s">
        <v>293</v>
      </c>
      <c r="L6" s="58" t="s">
        <v>296</v>
      </c>
    </row>
    <row r="7" spans="2:12" x14ac:dyDescent="0.25">
      <c r="B7" s="250"/>
      <c r="C7" s="58" t="s">
        <v>297</v>
      </c>
      <c r="D7" s="58" t="s">
        <v>287</v>
      </c>
      <c r="E7" s="58">
        <v>25</v>
      </c>
      <c r="F7" s="58" t="s">
        <v>292</v>
      </c>
      <c r="G7" s="58">
        <v>5</v>
      </c>
      <c r="H7" s="58">
        <v>2</v>
      </c>
      <c r="K7" s="58" t="s">
        <v>293</v>
      </c>
      <c r="L7" s="58" t="s">
        <v>296</v>
      </c>
    </row>
    <row r="8" spans="2:12" x14ac:dyDescent="0.25">
      <c r="B8" s="63" t="s">
        <v>370</v>
      </c>
      <c r="C8" s="58" t="s">
        <v>298</v>
      </c>
      <c r="D8" s="58" t="s">
        <v>292</v>
      </c>
      <c r="E8" s="58">
        <v>6</v>
      </c>
      <c r="F8" s="58" t="s">
        <v>292</v>
      </c>
      <c r="G8" s="58">
        <v>2</v>
      </c>
      <c r="H8" s="58">
        <v>2</v>
      </c>
      <c r="K8" s="58" t="s">
        <v>299</v>
      </c>
      <c r="L8" s="58" t="s">
        <v>296</v>
      </c>
    </row>
    <row r="9" spans="2:12" ht="30" x14ac:dyDescent="0.25">
      <c r="B9" s="63" t="s">
        <v>371</v>
      </c>
      <c r="C9" s="58" t="s">
        <v>300</v>
      </c>
      <c r="D9" s="58" t="s">
        <v>287</v>
      </c>
      <c r="E9" s="58">
        <v>25</v>
      </c>
      <c r="F9" s="58" t="s">
        <v>287</v>
      </c>
      <c r="G9" s="58">
        <v>20</v>
      </c>
      <c r="H9" s="58">
        <v>1</v>
      </c>
      <c r="I9" s="58" t="s">
        <v>301</v>
      </c>
      <c r="J9" s="62" t="s">
        <v>301</v>
      </c>
      <c r="K9" s="58" t="s">
        <v>302</v>
      </c>
      <c r="L9" s="58" t="s">
        <v>296</v>
      </c>
    </row>
    <row r="10" spans="2:12" x14ac:dyDescent="0.25">
      <c r="B10" s="250" t="s">
        <v>372</v>
      </c>
      <c r="C10" s="58" t="s">
        <v>303</v>
      </c>
      <c r="D10" s="58" t="s">
        <v>287</v>
      </c>
      <c r="E10" s="58">
        <v>15</v>
      </c>
      <c r="F10" s="58" t="s">
        <v>292</v>
      </c>
      <c r="G10" s="58">
        <v>1</v>
      </c>
      <c r="H10" s="58">
        <v>2</v>
      </c>
      <c r="K10" s="58" t="s">
        <v>304</v>
      </c>
      <c r="L10" s="58" t="s">
        <v>305</v>
      </c>
    </row>
    <row r="11" spans="2:12" x14ac:dyDescent="0.25">
      <c r="B11" s="250"/>
      <c r="C11" s="58" t="s">
        <v>306</v>
      </c>
      <c r="D11" s="58" t="s">
        <v>287</v>
      </c>
      <c r="E11" s="58">
        <v>15</v>
      </c>
      <c r="F11" s="58" t="s">
        <v>292</v>
      </c>
      <c r="G11" s="58">
        <v>1</v>
      </c>
      <c r="H11" s="58">
        <v>3</v>
      </c>
      <c r="K11" s="58" t="s">
        <v>304</v>
      </c>
      <c r="L11" s="58" t="s">
        <v>305</v>
      </c>
    </row>
    <row r="12" spans="2:12" x14ac:dyDescent="0.25">
      <c r="B12" s="63" t="s">
        <v>373</v>
      </c>
      <c r="C12" s="58" t="s">
        <v>307</v>
      </c>
      <c r="D12" s="58" t="s">
        <v>287</v>
      </c>
      <c r="E12" s="58">
        <v>20</v>
      </c>
      <c r="F12" s="58" t="s">
        <v>287</v>
      </c>
      <c r="G12" s="58">
        <v>20</v>
      </c>
      <c r="I12" s="58" t="s">
        <v>308</v>
      </c>
      <c r="K12" s="58" t="s">
        <v>309</v>
      </c>
      <c r="L12" s="58" t="s">
        <v>310</v>
      </c>
    </row>
    <row r="13" spans="2:12" x14ac:dyDescent="0.25">
      <c r="B13" s="250" t="s">
        <v>374</v>
      </c>
      <c r="C13" s="58" t="s">
        <v>311</v>
      </c>
      <c r="D13" s="58" t="s">
        <v>287</v>
      </c>
      <c r="E13" s="58">
        <v>20</v>
      </c>
      <c r="F13" s="58" t="s">
        <v>287</v>
      </c>
      <c r="G13" s="58">
        <v>15</v>
      </c>
      <c r="H13" s="58">
        <v>1</v>
      </c>
      <c r="I13" s="58" t="s">
        <v>312</v>
      </c>
      <c r="J13" s="58" t="s">
        <v>313</v>
      </c>
      <c r="K13" s="58" t="s">
        <v>314</v>
      </c>
      <c r="L13" s="58" t="s">
        <v>315</v>
      </c>
    </row>
    <row r="14" spans="2:12" x14ac:dyDescent="0.25">
      <c r="B14" s="250"/>
      <c r="C14" s="58" t="s">
        <v>316</v>
      </c>
      <c r="D14" s="58" t="s">
        <v>287</v>
      </c>
      <c r="E14" s="58">
        <v>20</v>
      </c>
      <c r="F14" s="58" t="s">
        <v>287</v>
      </c>
      <c r="G14" s="58">
        <v>20</v>
      </c>
      <c r="H14" s="58">
        <v>1</v>
      </c>
      <c r="I14" s="58" t="s">
        <v>317</v>
      </c>
      <c r="K14" s="58" t="s">
        <v>314</v>
      </c>
      <c r="L14" s="58" t="s">
        <v>315</v>
      </c>
    </row>
    <row r="15" spans="2:12" x14ac:dyDescent="0.25">
      <c r="B15" s="250"/>
      <c r="C15" s="58" t="s">
        <v>318</v>
      </c>
      <c r="D15" s="58" t="s">
        <v>319</v>
      </c>
      <c r="E15" s="58">
        <v>40</v>
      </c>
      <c r="F15" s="58" t="s">
        <v>319</v>
      </c>
      <c r="G15" s="58">
        <v>30</v>
      </c>
      <c r="H15" s="58">
        <v>1</v>
      </c>
      <c r="I15" s="58" t="s">
        <v>320</v>
      </c>
      <c r="K15" s="58" t="s">
        <v>314</v>
      </c>
      <c r="L15" s="58" t="s">
        <v>315</v>
      </c>
    </row>
    <row r="16" spans="2:12" x14ac:dyDescent="0.25">
      <c r="B16" s="250"/>
      <c r="C16" s="58" t="s">
        <v>321</v>
      </c>
      <c r="D16" s="58" t="s">
        <v>319</v>
      </c>
      <c r="E16" s="58">
        <v>40</v>
      </c>
      <c r="F16" s="58" t="s">
        <v>319</v>
      </c>
      <c r="G16" s="58">
        <v>40</v>
      </c>
      <c r="H16" s="58">
        <v>1</v>
      </c>
      <c r="I16" s="58" t="s">
        <v>322</v>
      </c>
      <c r="K16" s="58" t="s">
        <v>314</v>
      </c>
      <c r="L16" s="58" t="s">
        <v>323</v>
      </c>
    </row>
    <row r="17" spans="2:12" x14ac:dyDescent="0.25">
      <c r="B17" s="250"/>
      <c r="C17" s="58" t="s">
        <v>324</v>
      </c>
      <c r="D17" s="58" t="s">
        <v>319</v>
      </c>
      <c r="E17" s="58">
        <v>40</v>
      </c>
      <c r="F17" s="58" t="s">
        <v>319</v>
      </c>
      <c r="G17" s="58">
        <v>30</v>
      </c>
      <c r="H17" s="58">
        <v>2</v>
      </c>
      <c r="I17" s="58" t="s">
        <v>325</v>
      </c>
      <c r="K17" s="58" t="s">
        <v>314</v>
      </c>
      <c r="L17" s="58" t="s">
        <v>323</v>
      </c>
    </row>
    <row r="18" spans="2:12" x14ac:dyDescent="0.25">
      <c r="B18" s="250"/>
      <c r="C18" s="58" t="s">
        <v>326</v>
      </c>
      <c r="D18" s="58" t="s">
        <v>319</v>
      </c>
      <c r="E18" s="58">
        <v>40</v>
      </c>
      <c r="F18" s="58" t="s">
        <v>292</v>
      </c>
      <c r="G18" s="58">
        <v>10</v>
      </c>
      <c r="H18" s="58">
        <v>3</v>
      </c>
      <c r="K18" s="58" t="s">
        <v>314</v>
      </c>
      <c r="L18" s="58" t="s">
        <v>323</v>
      </c>
    </row>
    <row r="19" spans="2:12" x14ac:dyDescent="0.25">
      <c r="B19" s="250" t="s">
        <v>375</v>
      </c>
      <c r="C19" s="58" t="s">
        <v>327</v>
      </c>
      <c r="D19" s="58" t="s">
        <v>287</v>
      </c>
      <c r="E19" s="58">
        <v>25</v>
      </c>
      <c r="F19" s="58" t="s">
        <v>287</v>
      </c>
      <c r="G19" s="58">
        <v>25</v>
      </c>
      <c r="I19" s="58" t="s">
        <v>328</v>
      </c>
      <c r="K19" s="58" t="s">
        <v>329</v>
      </c>
      <c r="L19" s="58" t="s">
        <v>330</v>
      </c>
    </row>
    <row r="20" spans="2:12" x14ac:dyDescent="0.25">
      <c r="B20" s="250"/>
      <c r="C20" s="58" t="s">
        <v>331</v>
      </c>
      <c r="D20" s="58" t="s">
        <v>287</v>
      </c>
      <c r="E20" s="58">
        <v>25</v>
      </c>
      <c r="F20" s="58" t="s">
        <v>292</v>
      </c>
      <c r="G20" s="58">
        <v>10</v>
      </c>
      <c r="H20" s="58">
        <v>1</v>
      </c>
      <c r="K20" s="58" t="s">
        <v>329</v>
      </c>
      <c r="L20" s="58" t="s">
        <v>332</v>
      </c>
    </row>
    <row r="21" spans="2:12" x14ac:dyDescent="0.25">
      <c r="B21" s="63" t="s">
        <v>376</v>
      </c>
      <c r="C21" s="58" t="s">
        <v>333</v>
      </c>
      <c r="D21" s="58" t="s">
        <v>287</v>
      </c>
      <c r="E21" s="58">
        <v>20</v>
      </c>
      <c r="F21" s="58" t="s">
        <v>287</v>
      </c>
      <c r="G21" s="58">
        <v>20</v>
      </c>
      <c r="H21" s="58">
        <v>2</v>
      </c>
      <c r="I21" s="58" t="s">
        <v>334</v>
      </c>
      <c r="K21" s="58" t="s">
        <v>335</v>
      </c>
      <c r="L21" s="58" t="s">
        <v>336</v>
      </c>
    </row>
    <row r="22" spans="2:12" ht="30" x14ac:dyDescent="0.25">
      <c r="B22" s="63" t="s">
        <v>377</v>
      </c>
      <c r="C22" s="58" t="s">
        <v>337</v>
      </c>
      <c r="D22" s="58" t="s">
        <v>338</v>
      </c>
      <c r="E22" s="58">
        <v>60</v>
      </c>
      <c r="F22" s="58" t="s">
        <v>292</v>
      </c>
      <c r="G22" s="58">
        <v>3</v>
      </c>
      <c r="H22" s="58">
        <v>3</v>
      </c>
      <c r="K22" s="58" t="s">
        <v>339</v>
      </c>
      <c r="L22" s="58" t="s">
        <v>340</v>
      </c>
    </row>
    <row r="23" spans="2:12" ht="30" x14ac:dyDescent="0.25">
      <c r="B23" s="63" t="s">
        <v>378</v>
      </c>
      <c r="C23" s="58" t="s">
        <v>341</v>
      </c>
      <c r="D23" s="58" t="s">
        <v>287</v>
      </c>
      <c r="E23" s="58">
        <v>15</v>
      </c>
      <c r="F23" s="58" t="s">
        <v>292</v>
      </c>
      <c r="G23" s="58">
        <v>2</v>
      </c>
      <c r="H23" s="58">
        <v>3</v>
      </c>
      <c r="K23" s="58" t="s">
        <v>342</v>
      </c>
      <c r="L23" s="58" t="s">
        <v>340</v>
      </c>
    </row>
    <row r="24" spans="2:12" x14ac:dyDescent="0.25">
      <c r="B24" s="250" t="s">
        <v>379</v>
      </c>
      <c r="C24" s="58" t="s">
        <v>343</v>
      </c>
      <c r="D24" s="58" t="s">
        <v>292</v>
      </c>
      <c r="E24" s="58">
        <v>4</v>
      </c>
      <c r="F24" s="58" t="s">
        <v>292</v>
      </c>
      <c r="G24" s="58">
        <v>4</v>
      </c>
      <c r="K24" s="58" t="s">
        <v>344</v>
      </c>
      <c r="L24" s="58" t="s">
        <v>340</v>
      </c>
    </row>
    <row r="25" spans="2:12" x14ac:dyDescent="0.25">
      <c r="B25" s="250"/>
      <c r="C25" s="58" t="s">
        <v>345</v>
      </c>
      <c r="D25" s="58" t="s">
        <v>287</v>
      </c>
      <c r="E25" s="58">
        <v>25</v>
      </c>
      <c r="F25" s="58" t="s">
        <v>292</v>
      </c>
      <c r="G25" s="58">
        <v>5</v>
      </c>
      <c r="H25" s="58">
        <v>2</v>
      </c>
      <c r="K25" s="58" t="s">
        <v>344</v>
      </c>
      <c r="L25" s="58" t="s">
        <v>340</v>
      </c>
    </row>
    <row r="26" spans="2:12" x14ac:dyDescent="0.25">
      <c r="B26" s="250"/>
      <c r="C26" s="58" t="s">
        <v>346</v>
      </c>
      <c r="D26" s="58" t="s">
        <v>292</v>
      </c>
      <c r="E26" s="58">
        <v>8</v>
      </c>
      <c r="F26" s="58" t="s">
        <v>292</v>
      </c>
      <c r="G26" s="58">
        <v>8</v>
      </c>
      <c r="K26" s="58" t="s">
        <v>344</v>
      </c>
      <c r="L26" s="58" t="s">
        <v>340</v>
      </c>
    </row>
    <row r="27" spans="2:12" x14ac:dyDescent="0.25">
      <c r="B27" s="250" t="s">
        <v>380</v>
      </c>
      <c r="C27" s="58" t="s">
        <v>347</v>
      </c>
      <c r="D27" s="58" t="s">
        <v>319</v>
      </c>
      <c r="E27" s="58">
        <v>40</v>
      </c>
      <c r="F27" s="58" t="s">
        <v>287</v>
      </c>
      <c r="G27" s="58">
        <v>20</v>
      </c>
      <c r="H27" s="58">
        <v>1</v>
      </c>
      <c r="K27" s="58" t="s">
        <v>339</v>
      </c>
      <c r="L27" s="58" t="s">
        <v>340</v>
      </c>
    </row>
    <row r="28" spans="2:12" x14ac:dyDescent="0.25">
      <c r="B28" s="250"/>
      <c r="C28" s="58" t="s">
        <v>348</v>
      </c>
      <c r="D28" s="58" t="s">
        <v>319</v>
      </c>
      <c r="E28" s="58">
        <v>40</v>
      </c>
      <c r="F28" s="58" t="s">
        <v>287</v>
      </c>
      <c r="G28" s="58">
        <v>20</v>
      </c>
      <c r="H28" s="58">
        <v>1</v>
      </c>
      <c r="K28" s="58" t="s">
        <v>339</v>
      </c>
      <c r="L28" s="58" t="s">
        <v>340</v>
      </c>
    </row>
    <row r="29" spans="2:12" x14ac:dyDescent="0.25">
      <c r="B29" s="250"/>
      <c r="C29" s="58" t="s">
        <v>349</v>
      </c>
      <c r="D29" s="58" t="s">
        <v>287</v>
      </c>
      <c r="E29" s="58">
        <v>15</v>
      </c>
      <c r="F29" s="58" t="s">
        <v>292</v>
      </c>
      <c r="G29" s="58">
        <v>5</v>
      </c>
      <c r="H29" s="58">
        <v>1</v>
      </c>
      <c r="K29" s="58" t="s">
        <v>339</v>
      </c>
      <c r="L29" s="58" t="s">
        <v>340</v>
      </c>
    </row>
    <row r="30" spans="2:12" x14ac:dyDescent="0.25">
      <c r="B30" s="250" t="s">
        <v>381</v>
      </c>
      <c r="C30" s="58" t="s">
        <v>350</v>
      </c>
      <c r="D30" s="58" t="s">
        <v>287</v>
      </c>
      <c r="E30" s="58">
        <v>20</v>
      </c>
      <c r="F30" s="58" t="s">
        <v>292</v>
      </c>
      <c r="G30" s="58">
        <v>1</v>
      </c>
      <c r="H30" s="58">
        <v>3</v>
      </c>
      <c r="K30" s="58" t="s">
        <v>351</v>
      </c>
      <c r="L30" s="58" t="s">
        <v>340</v>
      </c>
    </row>
    <row r="31" spans="2:12" x14ac:dyDescent="0.25">
      <c r="B31" s="250"/>
      <c r="C31" s="58" t="s">
        <v>352</v>
      </c>
      <c r="D31" s="58" t="s">
        <v>287</v>
      </c>
      <c r="E31" s="58">
        <v>15</v>
      </c>
      <c r="F31" s="58" t="s">
        <v>292</v>
      </c>
      <c r="G31" s="58">
        <v>2</v>
      </c>
      <c r="H31" s="58">
        <v>3</v>
      </c>
      <c r="K31" s="58" t="s">
        <v>351</v>
      </c>
      <c r="L31" s="58" t="s">
        <v>340</v>
      </c>
    </row>
    <row r="32" spans="2:12" x14ac:dyDescent="0.25">
      <c r="B32" s="250"/>
      <c r="C32" s="58" t="s">
        <v>353</v>
      </c>
      <c r="D32" s="58" t="s">
        <v>319</v>
      </c>
      <c r="E32" s="58">
        <v>30</v>
      </c>
      <c r="F32" s="58" t="s">
        <v>292</v>
      </c>
      <c r="G32" s="58">
        <v>2</v>
      </c>
      <c r="H32" s="58">
        <v>3</v>
      </c>
      <c r="K32" s="58" t="s">
        <v>351</v>
      </c>
      <c r="L32" s="58" t="s">
        <v>354</v>
      </c>
    </row>
    <row r="33" spans="2:12" x14ac:dyDescent="0.25">
      <c r="B33" s="250" t="s">
        <v>382</v>
      </c>
      <c r="C33" s="58" t="s">
        <v>355</v>
      </c>
      <c r="D33" s="58" t="s">
        <v>319</v>
      </c>
      <c r="E33" s="58">
        <v>40</v>
      </c>
      <c r="F33" s="58" t="s">
        <v>319</v>
      </c>
      <c r="G33" s="58">
        <v>40</v>
      </c>
      <c r="K33" s="58" t="s">
        <v>356</v>
      </c>
      <c r="L33" s="58" t="s">
        <v>354</v>
      </c>
    </row>
    <row r="34" spans="2:12" x14ac:dyDescent="0.25">
      <c r="B34" s="250"/>
      <c r="C34" s="58" t="s">
        <v>357</v>
      </c>
      <c r="D34" s="58" t="s">
        <v>319</v>
      </c>
      <c r="E34" s="58">
        <v>40</v>
      </c>
      <c r="F34" s="58" t="s">
        <v>319</v>
      </c>
      <c r="G34" s="58">
        <v>40</v>
      </c>
      <c r="K34" s="58" t="s">
        <v>356</v>
      </c>
      <c r="L34" s="58" t="s">
        <v>354</v>
      </c>
    </row>
    <row r="35" spans="2:12" x14ac:dyDescent="0.25">
      <c r="B35" s="250" t="s">
        <v>383</v>
      </c>
      <c r="C35" s="58" t="s">
        <v>358</v>
      </c>
      <c r="D35" s="58" t="s">
        <v>287</v>
      </c>
      <c r="E35" s="58">
        <v>25</v>
      </c>
      <c r="F35" s="58" t="s">
        <v>287</v>
      </c>
      <c r="G35" s="58">
        <v>25</v>
      </c>
      <c r="I35" s="58" t="s">
        <v>359</v>
      </c>
      <c r="J35" s="58" t="s">
        <v>359</v>
      </c>
      <c r="K35" s="58" t="s">
        <v>360</v>
      </c>
      <c r="L35" s="58" t="s">
        <v>354</v>
      </c>
    </row>
    <row r="36" spans="2:12" x14ac:dyDescent="0.25">
      <c r="B36" s="250"/>
      <c r="C36" s="58" t="s">
        <v>361</v>
      </c>
      <c r="D36" s="58" t="s">
        <v>287</v>
      </c>
      <c r="E36" s="58">
        <v>25</v>
      </c>
      <c r="F36" s="58" t="s">
        <v>287</v>
      </c>
      <c r="G36" s="58">
        <v>25</v>
      </c>
      <c r="I36" s="58" t="s">
        <v>362</v>
      </c>
      <c r="J36" s="58" t="s">
        <v>362</v>
      </c>
      <c r="K36" s="58" t="s">
        <v>360</v>
      </c>
      <c r="L36" s="58" t="s">
        <v>354</v>
      </c>
    </row>
    <row r="37" spans="2:12" x14ac:dyDescent="0.25">
      <c r="B37" s="250" t="s">
        <v>384</v>
      </c>
      <c r="C37" s="58" t="s">
        <v>363</v>
      </c>
      <c r="D37" s="58" t="s">
        <v>319</v>
      </c>
      <c r="E37" s="58">
        <v>40</v>
      </c>
      <c r="F37" s="58" t="s">
        <v>319</v>
      </c>
      <c r="G37" s="58">
        <v>40</v>
      </c>
      <c r="K37" s="58" t="s">
        <v>364</v>
      </c>
      <c r="L37" s="58" t="s">
        <v>354</v>
      </c>
    </row>
    <row r="38" spans="2:12" x14ac:dyDescent="0.25">
      <c r="B38" s="250"/>
      <c r="C38" s="58" t="s">
        <v>365</v>
      </c>
      <c r="D38" s="58" t="s">
        <v>287</v>
      </c>
      <c r="E38" s="58">
        <v>15</v>
      </c>
      <c r="F38" s="58" t="s">
        <v>287</v>
      </c>
      <c r="G38" s="58">
        <v>15</v>
      </c>
      <c r="H38" s="58">
        <v>1</v>
      </c>
      <c r="K38" s="58" t="s">
        <v>364</v>
      </c>
      <c r="L38" s="58" t="s">
        <v>354</v>
      </c>
    </row>
    <row r="39" spans="2:12" x14ac:dyDescent="0.25">
      <c r="B39" s="250"/>
      <c r="C39" s="58" t="s">
        <v>366</v>
      </c>
      <c r="D39" s="58" t="s">
        <v>287</v>
      </c>
      <c r="E39" s="58">
        <v>20</v>
      </c>
      <c r="F39" s="58" t="s">
        <v>287</v>
      </c>
      <c r="G39" s="58">
        <v>20</v>
      </c>
      <c r="H39" s="58">
        <v>1</v>
      </c>
      <c r="K39" s="58" t="s">
        <v>364</v>
      </c>
      <c r="L39" s="58" t="s">
        <v>367</v>
      </c>
    </row>
    <row r="41" spans="2:12" x14ac:dyDescent="0.25">
      <c r="B41" s="64" t="s">
        <v>385</v>
      </c>
      <c r="C41" s="58">
        <f>+COUNTA(B3:B39)</f>
        <v>17</v>
      </c>
    </row>
    <row r="42" spans="2:12" x14ac:dyDescent="0.25">
      <c r="B42" s="63" t="s">
        <v>242</v>
      </c>
      <c r="C42" s="58">
        <f>+COUNTA(C3:C39)</f>
        <v>37</v>
      </c>
    </row>
    <row r="43" spans="2:12" x14ac:dyDescent="0.25">
      <c r="B43" s="63" t="s">
        <v>386</v>
      </c>
      <c r="C43" s="58">
        <f>+SUM(H3:H39)</f>
        <v>51</v>
      </c>
    </row>
    <row r="44" spans="2:12" x14ac:dyDescent="0.25">
      <c r="B44" s="63" t="s">
        <v>415</v>
      </c>
      <c r="C44" s="145">
        <f>+(SUM(E3:E39)/C42)/100</f>
        <v>0.25486486486486487</v>
      </c>
    </row>
    <row r="45" spans="2:12" x14ac:dyDescent="0.25">
      <c r="B45" s="63" t="s">
        <v>416</v>
      </c>
      <c r="C45" s="145">
        <f>+SUM(G3:G39)/C42/100</f>
        <v>0.15297297297297296</v>
      </c>
    </row>
  </sheetData>
  <mergeCells count="13">
    <mergeCell ref="B37:B39"/>
    <mergeCell ref="B19:B20"/>
    <mergeCell ref="B24:B26"/>
    <mergeCell ref="B27:B29"/>
    <mergeCell ref="B30:B32"/>
    <mergeCell ref="B33:B34"/>
    <mergeCell ref="B35:B36"/>
    <mergeCell ref="B13:B18"/>
    <mergeCell ref="D1:E1"/>
    <mergeCell ref="F1:G1"/>
    <mergeCell ref="B1:B2"/>
    <mergeCell ref="B4:B7"/>
    <mergeCell ref="B10:B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187"/>
  <sheetViews>
    <sheetView topLeftCell="B76" zoomScale="90" zoomScaleNormal="90" workbookViewId="0">
      <selection activeCell="L76" sqref="L76"/>
    </sheetView>
  </sheetViews>
  <sheetFormatPr baseColWidth="10" defaultRowHeight="15" x14ac:dyDescent="0.25"/>
  <cols>
    <col min="2" max="2" width="15.85546875" customWidth="1"/>
    <col min="3" max="3" width="15.28515625" customWidth="1"/>
    <col min="4" max="4" width="15.140625" customWidth="1"/>
    <col min="5" max="5" width="12" bestFit="1" customWidth="1"/>
    <col min="6" max="7" width="14" customWidth="1"/>
    <col min="8" max="8" width="19.28515625" customWidth="1"/>
    <col min="9" max="9" width="12" customWidth="1"/>
    <col min="13" max="13" width="15.42578125" customWidth="1"/>
    <col min="15" max="15" width="11.85546875" bestFit="1" customWidth="1"/>
  </cols>
  <sheetData>
    <row r="2" spans="1:14" ht="20.25" x14ac:dyDescent="0.25">
      <c r="D2" s="254" t="s">
        <v>389</v>
      </c>
      <c r="E2" s="254"/>
      <c r="F2" s="254"/>
      <c r="G2" s="254"/>
      <c r="H2" s="254"/>
      <c r="I2" s="254"/>
      <c r="J2" s="254"/>
      <c r="K2" s="254"/>
      <c r="L2" s="254"/>
      <c r="M2" s="254"/>
      <c r="N2" s="254"/>
    </row>
    <row r="3" spans="1:14" ht="5.25" customHeight="1" x14ac:dyDescent="0.25"/>
    <row r="4" spans="1:14" ht="20.25" x14ac:dyDescent="0.25">
      <c r="D4" s="254" t="s">
        <v>390</v>
      </c>
      <c r="E4" s="254"/>
      <c r="F4" s="254"/>
      <c r="G4" s="254"/>
      <c r="H4" s="254"/>
      <c r="I4" s="254"/>
      <c r="J4" s="254"/>
      <c r="K4" s="254"/>
      <c r="L4" s="254"/>
      <c r="M4" s="254"/>
      <c r="N4" s="254"/>
    </row>
    <row r="6" spans="1:14" x14ac:dyDescent="0.25">
      <c r="A6" s="255" t="s">
        <v>391</v>
      </c>
      <c r="B6" s="255"/>
      <c r="C6" s="255"/>
      <c r="D6" s="255"/>
      <c r="E6" s="255"/>
      <c r="F6" s="255"/>
      <c r="G6" s="255"/>
      <c r="H6" s="255"/>
      <c r="I6" s="255"/>
      <c r="J6" s="255"/>
      <c r="K6" s="255"/>
      <c r="L6" s="255"/>
      <c r="M6" s="255"/>
    </row>
    <row r="7" spans="1:14" x14ac:dyDescent="0.25">
      <c r="A7" s="255"/>
      <c r="B7" s="255"/>
      <c r="C7" s="255"/>
      <c r="D7" s="255"/>
      <c r="E7" s="255"/>
      <c r="F7" s="255"/>
      <c r="G7" s="255"/>
      <c r="H7" s="255"/>
      <c r="I7" s="255"/>
      <c r="J7" s="255"/>
      <c r="K7" s="255"/>
      <c r="L7" s="255"/>
      <c r="M7" s="255"/>
    </row>
    <row r="8" spans="1:14" ht="15" customHeight="1" x14ac:dyDescent="0.25">
      <c r="A8" s="255" t="s">
        <v>465</v>
      </c>
      <c r="B8" s="255"/>
      <c r="C8" s="255"/>
      <c r="D8" s="255"/>
      <c r="E8" s="255"/>
      <c r="F8" s="255"/>
      <c r="G8" s="255"/>
      <c r="H8" s="255"/>
      <c r="I8" s="255"/>
      <c r="J8" s="255"/>
      <c r="K8" s="255"/>
      <c r="L8" s="255"/>
      <c r="M8" s="255"/>
    </row>
    <row r="9" spans="1:14" x14ac:dyDescent="0.25">
      <c r="A9" s="255"/>
      <c r="B9" s="255"/>
      <c r="C9" s="255"/>
      <c r="D9" s="255"/>
      <c r="E9" s="255"/>
      <c r="F9" s="255"/>
      <c r="G9" s="255"/>
      <c r="H9" s="255"/>
      <c r="I9" s="255"/>
      <c r="J9" s="255"/>
      <c r="K9" s="255"/>
      <c r="L9" s="255"/>
      <c r="M9" s="255"/>
    </row>
    <row r="10" spans="1:14" x14ac:dyDescent="0.25">
      <c r="A10" s="255"/>
      <c r="B10" s="255"/>
      <c r="C10" s="255"/>
      <c r="D10" s="255"/>
      <c r="E10" s="255"/>
      <c r="F10" s="255"/>
      <c r="G10" s="255"/>
      <c r="H10" s="255"/>
      <c r="I10" s="255"/>
      <c r="J10" s="255"/>
      <c r="K10" s="255"/>
      <c r="L10" s="255"/>
      <c r="M10" s="255"/>
    </row>
    <row r="12" spans="1:14" x14ac:dyDescent="0.25">
      <c r="A12" s="255" t="s">
        <v>449</v>
      </c>
      <c r="B12" s="255"/>
      <c r="C12" s="255"/>
      <c r="D12" s="255"/>
      <c r="E12" s="255"/>
      <c r="F12" s="255"/>
      <c r="G12" s="255"/>
      <c r="H12" s="255"/>
      <c r="I12" s="255"/>
      <c r="J12" s="255"/>
      <c r="K12" s="255"/>
      <c r="L12" s="255"/>
      <c r="M12" s="255"/>
    </row>
    <row r="13" spans="1:14" x14ac:dyDescent="0.25">
      <c r="A13" s="255"/>
      <c r="B13" s="255"/>
      <c r="C13" s="255"/>
      <c r="D13" s="255"/>
      <c r="E13" s="255"/>
      <c r="F13" s="255"/>
      <c r="G13" s="255"/>
      <c r="H13" s="255"/>
      <c r="I13" s="255"/>
      <c r="J13" s="255"/>
      <c r="K13" s="255"/>
      <c r="L13" s="255"/>
      <c r="M13" s="255"/>
    </row>
    <row r="14" spans="1:14" ht="15.75" thickBot="1" x14ac:dyDescent="0.3"/>
    <row r="15" spans="1:14" ht="19.5" thickBot="1" x14ac:dyDescent="0.35">
      <c r="B15" s="262" t="s">
        <v>459</v>
      </c>
      <c r="C15" s="263"/>
      <c r="D15" s="263"/>
      <c r="E15" s="263"/>
      <c r="F15" s="263"/>
      <c r="G15" s="263"/>
      <c r="H15" s="263"/>
      <c r="I15" s="264"/>
    </row>
    <row r="16" spans="1:14" x14ac:dyDescent="0.25">
      <c r="B16" s="265">
        <v>2018</v>
      </c>
      <c r="C16" s="266"/>
      <c r="D16" s="266"/>
      <c r="E16" s="267"/>
      <c r="F16" s="265">
        <v>2019</v>
      </c>
      <c r="G16" s="266"/>
      <c r="H16" s="266"/>
      <c r="I16" s="267"/>
    </row>
    <row r="17" spans="2:9" ht="15" customHeight="1" thickBot="1" x14ac:dyDescent="0.3">
      <c r="B17" s="256" t="s">
        <v>392</v>
      </c>
      <c r="C17" s="257"/>
      <c r="D17" s="257"/>
      <c r="E17" s="81" t="s">
        <v>406</v>
      </c>
      <c r="F17" s="256" t="s">
        <v>392</v>
      </c>
      <c r="G17" s="257"/>
      <c r="H17" s="257"/>
      <c r="I17" s="81" t="s">
        <v>406</v>
      </c>
    </row>
    <row r="18" spans="2:9" x14ac:dyDescent="0.25">
      <c r="B18" s="258" t="s">
        <v>393</v>
      </c>
      <c r="C18" s="259"/>
      <c r="D18" s="259"/>
      <c r="E18" s="73" t="s">
        <v>31</v>
      </c>
      <c r="F18" s="268" t="s">
        <v>0</v>
      </c>
      <c r="G18" s="259"/>
      <c r="H18" s="259"/>
      <c r="I18" s="73" t="s">
        <v>29</v>
      </c>
    </row>
    <row r="19" spans="2:9" x14ac:dyDescent="0.25">
      <c r="B19" s="260" t="s">
        <v>1</v>
      </c>
      <c r="C19" s="261"/>
      <c r="D19" s="261"/>
      <c r="E19" s="66" t="s">
        <v>29</v>
      </c>
      <c r="F19" s="269" t="s">
        <v>1</v>
      </c>
      <c r="G19" s="261"/>
      <c r="H19" s="261"/>
      <c r="I19" s="66" t="s">
        <v>29</v>
      </c>
    </row>
    <row r="20" spans="2:9" x14ac:dyDescent="0.25">
      <c r="B20" s="260" t="s">
        <v>2</v>
      </c>
      <c r="C20" s="261"/>
      <c r="D20" s="261"/>
      <c r="E20" s="66" t="s">
        <v>29</v>
      </c>
      <c r="F20" s="269" t="s">
        <v>2</v>
      </c>
      <c r="G20" s="261"/>
      <c r="H20" s="261"/>
      <c r="I20" s="66" t="s">
        <v>29</v>
      </c>
    </row>
    <row r="21" spans="2:9" x14ac:dyDescent="0.25">
      <c r="B21" s="260" t="s">
        <v>3</v>
      </c>
      <c r="C21" s="261"/>
      <c r="D21" s="261"/>
      <c r="E21" s="66" t="s">
        <v>31</v>
      </c>
      <c r="F21" s="269" t="s">
        <v>3</v>
      </c>
      <c r="G21" s="261"/>
      <c r="H21" s="261"/>
      <c r="I21" s="66" t="s">
        <v>29</v>
      </c>
    </row>
    <row r="22" spans="2:9" x14ac:dyDescent="0.25">
      <c r="B22" s="260" t="s">
        <v>4</v>
      </c>
      <c r="C22" s="261"/>
      <c r="D22" s="261"/>
      <c r="E22" s="66" t="s">
        <v>29</v>
      </c>
      <c r="F22" s="269" t="s">
        <v>4</v>
      </c>
      <c r="G22" s="261"/>
      <c r="H22" s="261"/>
      <c r="I22" s="66" t="s">
        <v>29</v>
      </c>
    </row>
    <row r="23" spans="2:9" ht="15" customHeight="1" x14ac:dyDescent="0.25">
      <c r="B23" s="260" t="s">
        <v>5</v>
      </c>
      <c r="C23" s="261"/>
      <c r="D23" s="261"/>
      <c r="E23" s="66" t="s">
        <v>31</v>
      </c>
      <c r="F23" s="269" t="s">
        <v>5</v>
      </c>
      <c r="G23" s="261"/>
      <c r="H23" s="261"/>
      <c r="I23" s="66" t="s">
        <v>31</v>
      </c>
    </row>
    <row r="24" spans="2:9" x14ac:dyDescent="0.25">
      <c r="B24" s="260" t="s">
        <v>6</v>
      </c>
      <c r="C24" s="261"/>
      <c r="D24" s="261"/>
      <c r="E24" s="66" t="s">
        <v>29</v>
      </c>
      <c r="F24" s="269" t="s">
        <v>6</v>
      </c>
      <c r="G24" s="261"/>
      <c r="H24" s="261"/>
      <c r="I24" s="66" t="s">
        <v>29</v>
      </c>
    </row>
    <row r="25" spans="2:9" x14ac:dyDescent="0.25">
      <c r="B25" s="260" t="s">
        <v>7</v>
      </c>
      <c r="C25" s="261"/>
      <c r="D25" s="261"/>
      <c r="E25" s="66" t="s">
        <v>31</v>
      </c>
      <c r="F25" s="269" t="s">
        <v>7</v>
      </c>
      <c r="G25" s="261"/>
      <c r="H25" s="261"/>
      <c r="I25" s="66" t="s">
        <v>29</v>
      </c>
    </row>
    <row r="26" spans="2:9" ht="15" customHeight="1" x14ac:dyDescent="0.25">
      <c r="B26" s="260" t="s">
        <v>8</v>
      </c>
      <c r="C26" s="261"/>
      <c r="D26" s="261"/>
      <c r="E26" s="66" t="s">
        <v>31</v>
      </c>
      <c r="F26" s="269" t="s">
        <v>8</v>
      </c>
      <c r="G26" s="261"/>
      <c r="H26" s="261"/>
      <c r="I26" s="66" t="s">
        <v>29</v>
      </c>
    </row>
    <row r="27" spans="2:9" x14ac:dyDescent="0.25">
      <c r="B27" s="260" t="s">
        <v>9</v>
      </c>
      <c r="C27" s="261"/>
      <c r="D27" s="261"/>
      <c r="E27" s="66" t="s">
        <v>31</v>
      </c>
      <c r="F27" s="269" t="s">
        <v>9</v>
      </c>
      <c r="G27" s="261"/>
      <c r="H27" s="261"/>
      <c r="I27" s="66" t="s">
        <v>31</v>
      </c>
    </row>
    <row r="28" spans="2:9" x14ac:dyDescent="0.25">
      <c r="B28" s="260" t="s">
        <v>10</v>
      </c>
      <c r="C28" s="261"/>
      <c r="D28" s="261"/>
      <c r="E28" s="66" t="s">
        <v>31</v>
      </c>
      <c r="F28" s="269" t="s">
        <v>10</v>
      </c>
      <c r="G28" s="261"/>
      <c r="H28" s="261"/>
      <c r="I28" s="66" t="s">
        <v>29</v>
      </c>
    </row>
    <row r="29" spans="2:9" x14ac:dyDescent="0.25">
      <c r="B29" s="260" t="s">
        <v>11</v>
      </c>
      <c r="C29" s="261"/>
      <c r="D29" s="261"/>
      <c r="E29" s="66" t="s">
        <v>31</v>
      </c>
      <c r="F29" s="269" t="s">
        <v>11</v>
      </c>
      <c r="G29" s="261"/>
      <c r="H29" s="261"/>
      <c r="I29" s="66" t="s">
        <v>31</v>
      </c>
    </row>
    <row r="30" spans="2:9" x14ac:dyDescent="0.25">
      <c r="B30" s="260" t="s">
        <v>12</v>
      </c>
      <c r="C30" s="261"/>
      <c r="D30" s="261"/>
      <c r="E30" s="66" t="s">
        <v>29</v>
      </c>
      <c r="F30" s="269" t="s">
        <v>12</v>
      </c>
      <c r="G30" s="261"/>
      <c r="H30" s="261"/>
      <c r="I30" s="66" t="s">
        <v>29</v>
      </c>
    </row>
    <row r="31" spans="2:9" x14ac:dyDescent="0.25">
      <c r="B31" s="260" t="s">
        <v>394</v>
      </c>
      <c r="C31" s="261"/>
      <c r="D31" s="261"/>
      <c r="E31" s="66" t="s">
        <v>31</v>
      </c>
      <c r="F31" s="269" t="s">
        <v>13</v>
      </c>
      <c r="G31" s="261"/>
      <c r="H31" s="261"/>
      <c r="I31" s="66" t="s">
        <v>29</v>
      </c>
    </row>
    <row r="32" spans="2:9" ht="15" customHeight="1" x14ac:dyDescent="0.25">
      <c r="B32" s="260" t="s">
        <v>13</v>
      </c>
      <c r="C32" s="261"/>
      <c r="D32" s="261"/>
      <c r="E32" s="66" t="s">
        <v>31</v>
      </c>
      <c r="F32" s="269" t="s">
        <v>14</v>
      </c>
      <c r="G32" s="261"/>
      <c r="H32" s="261"/>
      <c r="I32" s="66" t="s">
        <v>29</v>
      </c>
    </row>
    <row r="33" spans="2:9" x14ac:dyDescent="0.25">
      <c r="B33" s="260" t="s">
        <v>14</v>
      </c>
      <c r="C33" s="261"/>
      <c r="D33" s="261"/>
      <c r="E33" s="66" t="s">
        <v>29</v>
      </c>
      <c r="F33" s="269" t="s">
        <v>15</v>
      </c>
      <c r="G33" s="261"/>
      <c r="H33" s="261"/>
      <c r="I33" s="66" t="s">
        <v>29</v>
      </c>
    </row>
    <row r="34" spans="2:9" x14ac:dyDescent="0.25">
      <c r="B34" s="260" t="s">
        <v>15</v>
      </c>
      <c r="C34" s="261"/>
      <c r="D34" s="261"/>
      <c r="E34" s="66" t="s">
        <v>29</v>
      </c>
      <c r="F34" s="269" t="s">
        <v>16</v>
      </c>
      <c r="G34" s="261"/>
      <c r="H34" s="261"/>
      <c r="I34" s="66" t="s">
        <v>29</v>
      </c>
    </row>
    <row r="35" spans="2:9" x14ac:dyDescent="0.25">
      <c r="B35" s="260" t="s">
        <v>16</v>
      </c>
      <c r="C35" s="261"/>
      <c r="D35" s="261"/>
      <c r="E35" s="66" t="s">
        <v>29</v>
      </c>
      <c r="F35" s="269" t="s">
        <v>17</v>
      </c>
      <c r="G35" s="261"/>
      <c r="H35" s="261"/>
      <c r="I35" s="66" t="s">
        <v>29</v>
      </c>
    </row>
    <row r="36" spans="2:9" x14ac:dyDescent="0.25">
      <c r="B36" s="260" t="s">
        <v>17</v>
      </c>
      <c r="C36" s="261"/>
      <c r="D36" s="261"/>
      <c r="E36" s="66" t="s">
        <v>29</v>
      </c>
      <c r="F36" s="269" t="s">
        <v>18</v>
      </c>
      <c r="G36" s="261"/>
      <c r="H36" s="261"/>
      <c r="I36" s="66" t="s">
        <v>29</v>
      </c>
    </row>
    <row r="37" spans="2:9" ht="15" customHeight="1" x14ac:dyDescent="0.25">
      <c r="B37" s="260" t="s">
        <v>18</v>
      </c>
      <c r="C37" s="261"/>
      <c r="D37" s="261"/>
      <c r="E37" s="66" t="s">
        <v>29</v>
      </c>
      <c r="F37" s="269" t="s">
        <v>19</v>
      </c>
      <c r="G37" s="261"/>
      <c r="H37" s="261"/>
      <c r="I37" s="66" t="s">
        <v>31</v>
      </c>
    </row>
    <row r="38" spans="2:9" x14ac:dyDescent="0.25">
      <c r="B38" s="260" t="s">
        <v>19</v>
      </c>
      <c r="C38" s="261"/>
      <c r="D38" s="261"/>
      <c r="E38" s="66" t="s">
        <v>31</v>
      </c>
      <c r="F38" s="269" t="s">
        <v>20</v>
      </c>
      <c r="G38" s="261"/>
      <c r="H38" s="261"/>
      <c r="I38" s="66" t="s">
        <v>29</v>
      </c>
    </row>
    <row r="39" spans="2:9" x14ac:dyDescent="0.25">
      <c r="B39" s="260" t="s">
        <v>395</v>
      </c>
      <c r="C39" s="261"/>
      <c r="D39" s="261"/>
      <c r="E39" s="66" t="s">
        <v>31</v>
      </c>
      <c r="F39" s="269" t="s">
        <v>21</v>
      </c>
      <c r="G39" s="261"/>
      <c r="H39" s="261"/>
      <c r="I39" s="66" t="s">
        <v>29</v>
      </c>
    </row>
    <row r="40" spans="2:9" ht="15" customHeight="1" x14ac:dyDescent="0.25">
      <c r="B40" s="260" t="s">
        <v>396</v>
      </c>
      <c r="C40" s="261"/>
      <c r="D40" s="261"/>
      <c r="E40" s="66" t="s">
        <v>31</v>
      </c>
      <c r="F40" s="269" t="s">
        <v>400</v>
      </c>
      <c r="G40" s="261"/>
      <c r="H40" s="261"/>
      <c r="I40" s="66" t="s">
        <v>29</v>
      </c>
    </row>
    <row r="41" spans="2:9" x14ac:dyDescent="0.25">
      <c r="B41" s="260" t="s">
        <v>397</v>
      </c>
      <c r="C41" s="261"/>
      <c r="D41" s="261"/>
      <c r="E41" s="66" t="s">
        <v>31</v>
      </c>
      <c r="F41" s="269" t="s">
        <v>22</v>
      </c>
      <c r="G41" s="261"/>
      <c r="H41" s="261"/>
      <c r="I41" s="66" t="s">
        <v>29</v>
      </c>
    </row>
    <row r="42" spans="2:9" x14ac:dyDescent="0.25">
      <c r="B42" s="260" t="s">
        <v>398</v>
      </c>
      <c r="C42" s="261"/>
      <c r="D42" s="261"/>
      <c r="E42" s="66" t="s">
        <v>31</v>
      </c>
      <c r="F42" s="269" t="s">
        <v>23</v>
      </c>
      <c r="G42" s="261"/>
      <c r="H42" s="261"/>
      <c r="I42" s="66" t="s">
        <v>29</v>
      </c>
    </row>
    <row r="43" spans="2:9" ht="15" customHeight="1" x14ac:dyDescent="0.25">
      <c r="B43" s="260" t="s">
        <v>399</v>
      </c>
      <c r="C43" s="261"/>
      <c r="D43" s="261"/>
      <c r="E43" s="66" t="s">
        <v>31</v>
      </c>
      <c r="F43" s="269" t="s">
        <v>24</v>
      </c>
      <c r="G43" s="261"/>
      <c r="H43" s="261"/>
      <c r="I43" s="66" t="s">
        <v>29</v>
      </c>
    </row>
    <row r="44" spans="2:9" x14ac:dyDescent="0.25">
      <c r="B44" s="260" t="s">
        <v>400</v>
      </c>
      <c r="C44" s="261"/>
      <c r="D44" s="261"/>
      <c r="E44" s="66" t="s">
        <v>29</v>
      </c>
      <c r="F44" s="269" t="s">
        <v>25</v>
      </c>
      <c r="G44" s="261"/>
      <c r="H44" s="261"/>
      <c r="I44" s="66" t="s">
        <v>29</v>
      </c>
    </row>
    <row r="45" spans="2:9" x14ac:dyDescent="0.25">
      <c r="B45" s="260" t="s">
        <v>22</v>
      </c>
      <c r="C45" s="261"/>
      <c r="D45" s="261"/>
      <c r="E45" s="66" t="s">
        <v>29</v>
      </c>
      <c r="F45" s="269" t="s">
        <v>26</v>
      </c>
      <c r="G45" s="261"/>
      <c r="H45" s="261"/>
      <c r="I45" s="66" t="s">
        <v>29</v>
      </c>
    </row>
    <row r="46" spans="2:9" ht="26.25" customHeight="1" x14ac:dyDescent="0.25">
      <c r="B46" s="260" t="s">
        <v>401</v>
      </c>
      <c r="C46" s="261"/>
      <c r="D46" s="261"/>
      <c r="E46" s="66" t="s">
        <v>31</v>
      </c>
      <c r="F46" s="269" t="s">
        <v>27</v>
      </c>
      <c r="G46" s="261"/>
      <c r="H46" s="261"/>
      <c r="I46" s="66" t="s">
        <v>29</v>
      </c>
    </row>
    <row r="47" spans="2:9" x14ac:dyDescent="0.25">
      <c r="B47" s="260" t="s">
        <v>23</v>
      </c>
      <c r="C47" s="261"/>
      <c r="D47" s="261"/>
      <c r="E47" s="66" t="s">
        <v>29</v>
      </c>
      <c r="F47" s="288"/>
      <c r="G47" s="289"/>
      <c r="H47" s="289"/>
      <c r="I47" s="290"/>
    </row>
    <row r="48" spans="2:9" ht="15" customHeight="1" x14ac:dyDescent="0.25">
      <c r="B48" s="260" t="s">
        <v>24</v>
      </c>
      <c r="C48" s="261"/>
      <c r="D48" s="261"/>
      <c r="E48" s="66" t="s">
        <v>29</v>
      </c>
      <c r="F48" s="291"/>
      <c r="G48" s="292"/>
      <c r="H48" s="292"/>
      <c r="I48" s="293"/>
    </row>
    <row r="49" spans="2:10" x14ac:dyDescent="0.25">
      <c r="B49" s="260" t="s">
        <v>402</v>
      </c>
      <c r="C49" s="261"/>
      <c r="D49" s="261"/>
      <c r="E49" s="66" t="s">
        <v>31</v>
      </c>
      <c r="F49" s="291"/>
      <c r="G49" s="292"/>
      <c r="H49" s="292"/>
      <c r="I49" s="293"/>
    </row>
    <row r="50" spans="2:10" ht="15" customHeight="1" x14ac:dyDescent="0.25">
      <c r="B50" s="260" t="s">
        <v>25</v>
      </c>
      <c r="C50" s="261"/>
      <c r="D50" s="261"/>
      <c r="E50" s="66" t="s">
        <v>29</v>
      </c>
      <c r="F50" s="291"/>
      <c r="G50" s="292"/>
      <c r="H50" s="292"/>
      <c r="I50" s="293"/>
    </row>
    <row r="51" spans="2:10" x14ac:dyDescent="0.25">
      <c r="B51" s="260" t="s">
        <v>26</v>
      </c>
      <c r="C51" s="261"/>
      <c r="D51" s="261"/>
      <c r="E51" s="66" t="s">
        <v>29</v>
      </c>
      <c r="F51" s="291"/>
      <c r="G51" s="292"/>
      <c r="H51" s="292"/>
      <c r="I51" s="293"/>
    </row>
    <row r="52" spans="2:10" x14ac:dyDescent="0.25">
      <c r="B52" s="260" t="s">
        <v>403</v>
      </c>
      <c r="C52" s="261"/>
      <c r="D52" s="261"/>
      <c r="E52" s="66" t="s">
        <v>31</v>
      </c>
      <c r="F52" s="291"/>
      <c r="G52" s="292"/>
      <c r="H52" s="292"/>
      <c r="I52" s="293"/>
    </row>
    <row r="53" spans="2:10" ht="6" customHeight="1" thickBot="1" x14ac:dyDescent="0.3">
      <c r="B53" s="300" t="s">
        <v>27</v>
      </c>
      <c r="C53" s="301"/>
      <c r="D53" s="301"/>
      <c r="E53" s="78" t="s">
        <v>29</v>
      </c>
      <c r="F53" s="291"/>
      <c r="G53" s="292"/>
      <c r="H53" s="292"/>
      <c r="I53" s="293"/>
    </row>
    <row r="54" spans="2:10" x14ac:dyDescent="0.25">
      <c r="B54" s="294" t="s">
        <v>404</v>
      </c>
      <c r="C54" s="295"/>
      <c r="D54" s="295"/>
      <c r="E54" s="79">
        <f>+COUNTA(E18:E53)</f>
        <v>36</v>
      </c>
      <c r="F54" s="298" t="s">
        <v>404</v>
      </c>
      <c r="G54" s="295"/>
      <c r="H54" s="295"/>
      <c r="I54" s="79">
        <f>+COUNTA(I18:I53)</f>
        <v>29</v>
      </c>
      <c r="J54" s="131"/>
    </row>
    <row r="55" spans="2:10" x14ac:dyDescent="0.25">
      <c r="B55" s="296" t="s">
        <v>456</v>
      </c>
      <c r="C55" s="297"/>
      <c r="D55" s="297"/>
      <c r="E55" s="77">
        <f>+COUNTIF(E18:E53,"S")</f>
        <v>17</v>
      </c>
      <c r="F55" s="299" t="s">
        <v>458</v>
      </c>
      <c r="G55" s="297"/>
      <c r="H55" s="297"/>
      <c r="I55" s="77">
        <f>+COUNTIF(I18:I53,"S")</f>
        <v>25</v>
      </c>
      <c r="J55" s="131"/>
    </row>
    <row r="56" spans="2:10" x14ac:dyDescent="0.25">
      <c r="B56" s="296" t="s">
        <v>457</v>
      </c>
      <c r="C56" s="297"/>
      <c r="D56" s="297"/>
      <c r="E56" s="80">
        <f>+COUNTIF(E18:E53,"N")</f>
        <v>19</v>
      </c>
      <c r="F56" s="299" t="s">
        <v>457</v>
      </c>
      <c r="G56" s="297"/>
      <c r="H56" s="297"/>
      <c r="I56" s="80">
        <f>+COUNTIF(I18:I53,"N")</f>
        <v>4</v>
      </c>
      <c r="J56" s="131"/>
    </row>
    <row r="57" spans="2:10" ht="15.75" thickBot="1" x14ac:dyDescent="0.3">
      <c r="B57" s="280" t="s">
        <v>405</v>
      </c>
      <c r="C57" s="281"/>
      <c r="D57" s="281"/>
      <c r="E57" s="133">
        <f>+E55/E54</f>
        <v>0.47222222222222221</v>
      </c>
      <c r="F57" s="282" t="s">
        <v>405</v>
      </c>
      <c r="G57" s="283"/>
      <c r="H57" s="284"/>
      <c r="I57" s="132">
        <f>+I55/I54</f>
        <v>0.86206896551724133</v>
      </c>
      <c r="J57" s="131"/>
    </row>
    <row r="58" spans="2:10" ht="15.75" thickBot="1" x14ac:dyDescent="0.3">
      <c r="B58" s="285" t="s">
        <v>461</v>
      </c>
      <c r="C58" s="286"/>
      <c r="D58" s="286"/>
      <c r="E58" s="286"/>
      <c r="F58" s="286"/>
      <c r="G58" s="286"/>
      <c r="H58" s="286"/>
      <c r="I58" s="287"/>
    </row>
    <row r="60" spans="2:10" ht="15.75" thickBot="1" x14ac:dyDescent="0.3"/>
    <row r="61" spans="2:10" ht="15" customHeight="1" x14ac:dyDescent="0.25">
      <c r="C61" s="270" t="s">
        <v>407</v>
      </c>
      <c r="D61" s="271"/>
      <c r="E61" s="271"/>
      <c r="F61" s="271"/>
      <c r="G61" s="272"/>
      <c r="J61" s="135"/>
    </row>
    <row r="62" spans="2:10" x14ac:dyDescent="0.25">
      <c r="C62" s="273"/>
      <c r="D62" s="274"/>
      <c r="E62" s="274"/>
      <c r="F62" s="87">
        <v>2018</v>
      </c>
      <c r="G62" s="88">
        <v>2019</v>
      </c>
      <c r="J62" s="134"/>
    </row>
    <row r="63" spans="2:10" x14ac:dyDescent="0.25">
      <c r="C63" s="277" t="s">
        <v>408</v>
      </c>
      <c r="D63" s="278"/>
      <c r="E63" s="279"/>
      <c r="F63" s="93">
        <v>36</v>
      </c>
      <c r="G63" s="94">
        <v>29</v>
      </c>
      <c r="I63" s="136"/>
    </row>
    <row r="64" spans="2:10" x14ac:dyDescent="0.25">
      <c r="C64" s="277" t="s">
        <v>417</v>
      </c>
      <c r="D64" s="278"/>
      <c r="E64" s="279"/>
      <c r="F64" s="93">
        <v>37</v>
      </c>
      <c r="G64" s="94">
        <v>30</v>
      </c>
    </row>
    <row r="65" spans="3:8" x14ac:dyDescent="0.25">
      <c r="C65" s="273" t="s">
        <v>388</v>
      </c>
      <c r="D65" s="274"/>
      <c r="E65" s="274"/>
      <c r="F65" s="93">
        <f>+'RIESGOS 2018'!C42</f>
        <v>37</v>
      </c>
      <c r="G65" s="94">
        <f>+'RIESGOS  2019'!D120</f>
        <v>57</v>
      </c>
    </row>
    <row r="66" spans="3:8" ht="15.75" thickBot="1" x14ac:dyDescent="0.3">
      <c r="C66" s="275" t="s">
        <v>386</v>
      </c>
      <c r="D66" s="276"/>
      <c r="E66" s="276"/>
      <c r="F66" s="95">
        <f>+'RIESGOS 2018'!C43</f>
        <v>51</v>
      </c>
      <c r="G66" s="96">
        <f>+'RIESGOS  2019'!D126</f>
        <v>97</v>
      </c>
    </row>
    <row r="68" spans="3:8" ht="15.75" thickBot="1" x14ac:dyDescent="0.3">
      <c r="H68" s="97"/>
    </row>
    <row r="69" spans="3:8" ht="15" customHeight="1" x14ac:dyDescent="0.25">
      <c r="C69" s="270" t="s">
        <v>414</v>
      </c>
      <c r="D69" s="271"/>
      <c r="E69" s="271"/>
      <c r="F69" s="271"/>
      <c r="G69" s="272"/>
    </row>
    <row r="70" spans="3:8" x14ac:dyDescent="0.25">
      <c r="C70" s="306"/>
      <c r="D70" s="307"/>
      <c r="E70" s="307"/>
      <c r="F70" s="87">
        <v>2018</v>
      </c>
      <c r="G70" s="88">
        <v>2019</v>
      </c>
    </row>
    <row r="71" spans="3:8" ht="15" customHeight="1" x14ac:dyDescent="0.25">
      <c r="C71" s="302" t="s">
        <v>409</v>
      </c>
      <c r="D71" s="303"/>
      <c r="E71" s="303"/>
      <c r="F71" s="146">
        <f>+'RIESGOS 2018'!C44</f>
        <v>0.25486486486486487</v>
      </c>
      <c r="G71" s="147">
        <f>+'RIESGOS  2019'!G113</f>
        <v>0.22929824561403511</v>
      </c>
    </row>
    <row r="72" spans="3:8" ht="15" customHeight="1" x14ac:dyDescent="0.25">
      <c r="C72" s="302" t="s">
        <v>410</v>
      </c>
      <c r="D72" s="303"/>
      <c r="E72" s="303"/>
      <c r="F72" s="146">
        <f>+'RIESGOS 2018'!C45</f>
        <v>0.15297297297297296</v>
      </c>
      <c r="G72" s="147">
        <f>+'RIESGOS  2019'!I113</f>
        <v>0.10456140350877194</v>
      </c>
    </row>
    <row r="73" spans="3:8" ht="15" customHeight="1" x14ac:dyDescent="0.25">
      <c r="C73" s="302" t="s">
        <v>462</v>
      </c>
      <c r="D73" s="303"/>
      <c r="E73" s="303"/>
      <c r="F73" s="89">
        <f>+(F71-F72)/F71</f>
        <v>0.39978791092258753</v>
      </c>
      <c r="G73" s="90">
        <f>+(G71-G72)/G71</f>
        <v>0.54399387911247132</v>
      </c>
      <c r="H73" s="97"/>
    </row>
    <row r="74" spans="3:8" ht="15" customHeight="1" x14ac:dyDescent="0.25">
      <c r="C74" s="302" t="s">
        <v>418</v>
      </c>
      <c r="D74" s="303"/>
      <c r="E74" s="303"/>
      <c r="F74" s="141">
        <f>+F65/F63</f>
        <v>1.0277777777777777</v>
      </c>
      <c r="G74" s="142">
        <f>+G65/G63</f>
        <v>1.9655172413793103</v>
      </c>
    </row>
    <row r="75" spans="3:8" ht="15" customHeight="1" x14ac:dyDescent="0.25">
      <c r="C75" s="302" t="s">
        <v>420</v>
      </c>
      <c r="D75" s="303"/>
      <c r="E75" s="303"/>
      <c r="F75" s="141">
        <f>+F65/F64</f>
        <v>1</v>
      </c>
      <c r="G75" s="142">
        <f>+G65/G64</f>
        <v>1.9</v>
      </c>
    </row>
    <row r="76" spans="3:8" ht="15" customHeight="1" x14ac:dyDescent="0.25">
      <c r="C76" s="302" t="s">
        <v>419</v>
      </c>
      <c r="D76" s="303"/>
      <c r="E76" s="303"/>
      <c r="F76" s="143">
        <f>+F66/F63</f>
        <v>1.4166666666666667</v>
      </c>
      <c r="G76" s="144">
        <f>+G66/G63</f>
        <v>3.3448275862068964</v>
      </c>
    </row>
    <row r="77" spans="3:8" ht="15" customHeight="1" x14ac:dyDescent="0.25">
      <c r="C77" s="302" t="s">
        <v>421</v>
      </c>
      <c r="D77" s="303"/>
      <c r="E77" s="303"/>
      <c r="F77" s="143">
        <f>+F66/F64</f>
        <v>1.3783783783783783</v>
      </c>
      <c r="G77" s="144">
        <f>+G66/G64</f>
        <v>3.2333333333333334</v>
      </c>
    </row>
    <row r="78" spans="3:8" ht="15" customHeight="1" x14ac:dyDescent="0.25">
      <c r="C78" s="302" t="s">
        <v>411</v>
      </c>
      <c r="D78" s="303"/>
      <c r="E78" s="303"/>
      <c r="F78" s="143">
        <f>+F66/F65</f>
        <v>1.3783783783783783</v>
      </c>
      <c r="G78" s="144">
        <f>+G66/G65</f>
        <v>1.7017543859649122</v>
      </c>
    </row>
    <row r="79" spans="3:8" ht="15" customHeight="1" x14ac:dyDescent="0.25">
      <c r="C79" s="302" t="s">
        <v>412</v>
      </c>
      <c r="D79" s="303"/>
      <c r="E79" s="303"/>
      <c r="F79" s="89">
        <f>+(E87+E88)/E89</f>
        <v>0.29729729729729731</v>
      </c>
      <c r="G79" s="90">
        <f>+(F87+F88)/F89</f>
        <v>0.2807017543859649</v>
      </c>
    </row>
    <row r="80" spans="3:8" ht="15.75" customHeight="1" thickBot="1" x14ac:dyDescent="0.3">
      <c r="C80" s="304" t="s">
        <v>413</v>
      </c>
      <c r="D80" s="305"/>
      <c r="E80" s="305"/>
      <c r="F80" s="91">
        <f>+(J88+J87)/J89</f>
        <v>0.16216216216216217</v>
      </c>
      <c r="G80" s="92">
        <f>+(K87+K88)/K89</f>
        <v>8.771929824561403E-2</v>
      </c>
      <c r="H80" t="s">
        <v>460</v>
      </c>
    </row>
    <row r="82" spans="3:11" ht="15.75" thickBot="1" x14ac:dyDescent="0.3"/>
    <row r="83" spans="3:11" ht="31.5" customHeight="1" x14ac:dyDescent="0.25">
      <c r="C83" s="310" t="s">
        <v>423</v>
      </c>
      <c r="D83" s="311"/>
      <c r="E83" s="311"/>
      <c r="F83" s="312"/>
      <c r="H83" s="310" t="s">
        <v>424</v>
      </c>
      <c r="I83" s="311"/>
      <c r="J83" s="311"/>
      <c r="K83" s="312"/>
    </row>
    <row r="84" spans="3:11" x14ac:dyDescent="0.25">
      <c r="C84" s="313"/>
      <c r="D84" s="149"/>
      <c r="E84" s="82">
        <v>2018</v>
      </c>
      <c r="F84" s="83">
        <v>2019</v>
      </c>
      <c r="H84" s="313"/>
      <c r="I84" s="149"/>
      <c r="J84" s="82">
        <v>2018</v>
      </c>
      <c r="K84" s="83">
        <v>2019</v>
      </c>
    </row>
    <row r="85" spans="3:11" x14ac:dyDescent="0.25">
      <c r="C85" s="314" t="s">
        <v>292</v>
      </c>
      <c r="D85" s="315"/>
      <c r="E85" s="65">
        <f>+COUNTIF('RIESGOS 2018'!D3:D39,"Bajo")</f>
        <v>3</v>
      </c>
      <c r="F85" s="66">
        <f>COUNTIF('RIESGOS  2019'!H3:H112,"Bajo")</f>
        <v>10</v>
      </c>
      <c r="H85" s="314" t="s">
        <v>292</v>
      </c>
      <c r="I85" s="315"/>
      <c r="J85" s="65">
        <f>+COUNTIF('RIESGOS 2018'!F3:F39,"Bajo")</f>
        <v>18</v>
      </c>
      <c r="K85" s="66">
        <f>COUNTIF('RIESGOS  2019'!J3:J112,"Bajo")</f>
        <v>42</v>
      </c>
    </row>
    <row r="86" spans="3:11" x14ac:dyDescent="0.25">
      <c r="C86" s="316" t="s">
        <v>287</v>
      </c>
      <c r="D86" s="317"/>
      <c r="E86" s="65">
        <f>+COUNTIF('RIESGOS 2018'!D3:D39,"Moderado")</f>
        <v>23</v>
      </c>
      <c r="F86" s="66">
        <f>COUNTIF('RIESGOS  2019'!H3:H112,"Moderado")</f>
        <v>31</v>
      </c>
      <c r="H86" s="316" t="s">
        <v>287</v>
      </c>
      <c r="I86" s="317"/>
      <c r="J86" s="65">
        <f>+COUNTIF('RIESGOS 2018'!F3:F39,"Moderado")</f>
        <v>13</v>
      </c>
      <c r="K86" s="66">
        <f>COUNTIF('RIESGOS  2019'!J3:J112,"Moderado")</f>
        <v>10</v>
      </c>
    </row>
    <row r="87" spans="3:11" x14ac:dyDescent="0.25">
      <c r="C87" s="318" t="s">
        <v>319</v>
      </c>
      <c r="D87" s="319"/>
      <c r="E87" s="65">
        <f>+COUNTIF('RIESGOS 2018'!D3:D39,"Alto")</f>
        <v>10</v>
      </c>
      <c r="F87" s="66">
        <f>COUNTIF('RIESGOS  2019'!H3:H112,"Alto")</f>
        <v>15</v>
      </c>
      <c r="H87" s="318" t="s">
        <v>319</v>
      </c>
      <c r="I87" s="319"/>
      <c r="J87" s="65">
        <f>+COUNTIF('RIESGOS 2018'!F3:F39,"Alto")</f>
        <v>6</v>
      </c>
      <c r="K87" s="66">
        <f>COUNTIF('RIESGOS  2019'!J3:J112,"Alto")</f>
        <v>5</v>
      </c>
    </row>
    <row r="88" spans="3:11" x14ac:dyDescent="0.25">
      <c r="C88" s="320" t="s">
        <v>338</v>
      </c>
      <c r="D88" s="321"/>
      <c r="E88" s="65">
        <f>+COUNTIF('RIESGOS 2018'!D3:D39,"Extremo")</f>
        <v>1</v>
      </c>
      <c r="F88" s="66">
        <f>COUNTIF('RIESGOS  2019'!H3:H112,"Extremo")</f>
        <v>1</v>
      </c>
      <c r="H88" s="320" t="s">
        <v>338</v>
      </c>
      <c r="I88" s="321"/>
      <c r="J88" s="65">
        <f>+COUNTIF('RIESGOS 2018'!F3:F39,"Extremo")</f>
        <v>0</v>
      </c>
      <c r="K88" s="66">
        <f>COUNTIF('RIESGOS  2019'!J3:J112,"Extremo")</f>
        <v>0</v>
      </c>
    </row>
    <row r="89" spans="3:11" ht="15.75" thickBot="1" x14ac:dyDescent="0.3">
      <c r="C89" s="308" t="s">
        <v>422</v>
      </c>
      <c r="D89" s="309"/>
      <c r="E89" s="75">
        <f>+SUM(E85:E88)</f>
        <v>37</v>
      </c>
      <c r="F89" s="76">
        <f>+SUM(F85:F88)</f>
        <v>57</v>
      </c>
      <c r="H89" s="308" t="s">
        <v>422</v>
      </c>
      <c r="I89" s="309"/>
      <c r="J89" s="75">
        <f>+SUM(J85:J88)</f>
        <v>37</v>
      </c>
      <c r="K89" s="76">
        <f>+SUM(K85:K88)</f>
        <v>57</v>
      </c>
    </row>
    <row r="91" spans="3:11" ht="15.75" thickBot="1" x14ac:dyDescent="0.3"/>
    <row r="92" spans="3:11" ht="15.75" customHeight="1" x14ac:dyDescent="0.25">
      <c r="C92" s="330" t="s">
        <v>425</v>
      </c>
      <c r="D92" s="331"/>
      <c r="E92" s="332"/>
      <c r="H92" s="333" t="s">
        <v>426</v>
      </c>
      <c r="I92" s="334"/>
      <c r="J92" s="335"/>
    </row>
    <row r="93" spans="3:11" ht="30" customHeight="1" x14ac:dyDescent="0.25">
      <c r="C93" s="342" t="s">
        <v>251</v>
      </c>
      <c r="D93" s="343"/>
      <c r="E93" s="139">
        <f>+COUNTIF('RIESGOS  2019'!E3:E112,"SI")</f>
        <v>11</v>
      </c>
      <c r="H93" s="342" t="s">
        <v>255</v>
      </c>
      <c r="I93" s="343"/>
      <c r="J93" s="139">
        <f>+COUNTIF('RIESGOS  2019'!L3:L112,"SI")</f>
        <v>16</v>
      </c>
    </row>
    <row r="94" spans="3:11" ht="15" customHeight="1" x14ac:dyDescent="0.25">
      <c r="C94" s="344" t="s">
        <v>252</v>
      </c>
      <c r="D94" s="345"/>
      <c r="E94" s="139">
        <f>+COUNTIF('RIESGOS  2019'!E3:E112,"NO")</f>
        <v>25</v>
      </c>
      <c r="H94" s="344" t="s">
        <v>256</v>
      </c>
      <c r="I94" s="345"/>
      <c r="J94" s="139">
        <f>+COUNTIF('RIESGOS  2019'!L3:L112,"NO")</f>
        <v>34</v>
      </c>
    </row>
    <row r="95" spans="3:11" ht="15.75" customHeight="1" x14ac:dyDescent="0.25">
      <c r="C95" s="346" t="s">
        <v>253</v>
      </c>
      <c r="D95" s="347"/>
      <c r="E95" s="139">
        <f>+COUNTIF('RIESGOS  2019'!E3:E112,"NUEVO")</f>
        <v>21</v>
      </c>
      <c r="H95" s="346" t="s">
        <v>257</v>
      </c>
      <c r="I95" s="347"/>
      <c r="J95" s="139">
        <f>+COUNTIF('RIESGOS  2019'!L3:L112,"NUEVO")</f>
        <v>47</v>
      </c>
    </row>
    <row r="96" spans="3:11" ht="15.75" customHeight="1" x14ac:dyDescent="0.25">
      <c r="C96" s="328" t="s">
        <v>242</v>
      </c>
      <c r="D96" s="329"/>
      <c r="E96" s="140">
        <f>SUM(E93:E95)</f>
        <v>57</v>
      </c>
      <c r="H96" s="328" t="s">
        <v>258</v>
      </c>
      <c r="I96" s="329"/>
      <c r="J96" s="140">
        <f>+SUM(J93:J95)</f>
        <v>97</v>
      </c>
    </row>
    <row r="97" spans="1:15" x14ac:dyDescent="0.25">
      <c r="C97" s="340" t="s">
        <v>427</v>
      </c>
      <c r="D97" s="341"/>
      <c r="E97" s="85">
        <f>+E93/$E$96</f>
        <v>0.19298245614035087</v>
      </c>
      <c r="H97" s="340" t="s">
        <v>430</v>
      </c>
      <c r="I97" s="341"/>
      <c r="J97" s="85">
        <f>+J93/$J$96</f>
        <v>0.16494845360824742</v>
      </c>
    </row>
    <row r="98" spans="1:15" x14ac:dyDescent="0.25">
      <c r="C98" s="336" t="s">
        <v>428</v>
      </c>
      <c r="D98" s="337"/>
      <c r="E98" s="85">
        <f t="shared" ref="E98:E99" si="0">+E94/$E$96</f>
        <v>0.43859649122807015</v>
      </c>
      <c r="H98" s="336" t="s">
        <v>431</v>
      </c>
      <c r="I98" s="337"/>
      <c r="J98" s="85">
        <f t="shared" ref="J98" si="1">+J94/$J$96</f>
        <v>0.35051546391752575</v>
      </c>
    </row>
    <row r="99" spans="1:15" ht="15.75" thickBot="1" x14ac:dyDescent="0.3">
      <c r="C99" s="338" t="s">
        <v>429</v>
      </c>
      <c r="D99" s="339"/>
      <c r="E99" s="86">
        <f t="shared" si="0"/>
        <v>0.36842105263157893</v>
      </c>
      <c r="H99" s="338" t="s">
        <v>432</v>
      </c>
      <c r="I99" s="339"/>
      <c r="J99" s="86">
        <f>+J95/$J$96</f>
        <v>0.4845360824742268</v>
      </c>
    </row>
    <row r="100" spans="1:15" x14ac:dyDescent="0.25">
      <c r="E100" s="97"/>
      <c r="J100" s="97"/>
    </row>
    <row r="102" spans="1:15" ht="15.75" thickBot="1" x14ac:dyDescent="0.3">
      <c r="F102" s="98"/>
    </row>
    <row r="103" spans="1:15" ht="15.75" customHeight="1" thickBot="1" x14ac:dyDescent="0.3">
      <c r="B103" s="348" t="s">
        <v>443</v>
      </c>
      <c r="C103" s="349"/>
      <c r="D103" s="349"/>
      <c r="E103" s="349"/>
      <c r="F103" s="349"/>
      <c r="G103" s="349"/>
      <c r="H103" s="349"/>
      <c r="I103" s="349"/>
      <c r="J103" s="349"/>
      <c r="K103" s="349"/>
      <c r="L103" s="349"/>
      <c r="M103" s="350"/>
    </row>
    <row r="104" spans="1:15" x14ac:dyDescent="0.25">
      <c r="A104" s="354"/>
      <c r="B104" s="365" t="s">
        <v>392</v>
      </c>
      <c r="C104" s="366"/>
      <c r="D104" s="367"/>
      <c r="E104" s="368" t="s">
        <v>433</v>
      </c>
      <c r="F104" s="362"/>
      <c r="G104" s="362"/>
      <c r="H104" s="369"/>
      <c r="I104" s="368" t="s">
        <v>434</v>
      </c>
      <c r="J104" s="362"/>
      <c r="K104" s="362"/>
      <c r="L104" s="369"/>
      <c r="M104" s="370" t="s">
        <v>435</v>
      </c>
    </row>
    <row r="105" spans="1:15" ht="30.75" customHeight="1" thickBot="1" x14ac:dyDescent="0.3">
      <c r="A105" s="354"/>
      <c r="B105" s="358"/>
      <c r="C105" s="359"/>
      <c r="D105" s="360"/>
      <c r="E105" s="99" t="s">
        <v>292</v>
      </c>
      <c r="F105" s="100" t="s">
        <v>287</v>
      </c>
      <c r="G105" s="101" t="s">
        <v>319</v>
      </c>
      <c r="H105" s="102" t="s">
        <v>338</v>
      </c>
      <c r="I105" s="99" t="s">
        <v>292</v>
      </c>
      <c r="J105" s="100" t="s">
        <v>287</v>
      </c>
      <c r="K105" s="101" t="s">
        <v>319</v>
      </c>
      <c r="L105" s="102" t="s">
        <v>338</v>
      </c>
      <c r="M105" s="371"/>
    </row>
    <row r="106" spans="1:15" x14ac:dyDescent="0.25">
      <c r="A106" s="114"/>
      <c r="B106" s="372" t="s">
        <v>393</v>
      </c>
      <c r="C106" s="373"/>
      <c r="D106" s="374"/>
      <c r="E106" s="115">
        <v>0</v>
      </c>
      <c r="F106" s="116">
        <v>0</v>
      </c>
      <c r="G106" s="116">
        <v>0</v>
      </c>
      <c r="H106" s="117">
        <v>0</v>
      </c>
      <c r="I106" s="115">
        <v>0</v>
      </c>
      <c r="J106" s="116">
        <v>0</v>
      </c>
      <c r="K106" s="116">
        <v>0</v>
      </c>
      <c r="L106" s="117">
        <v>0</v>
      </c>
      <c r="M106" s="103" t="str">
        <f>+IF(OR(F106&gt;0,G106&gt;0,H106&gt;0),IF(I106*1+J106*2+K106*3+L106*4&lt;E106*1+F106*2+G106*3+H106*4,"SI","NO"),"NO REQUERIDO")</f>
        <v>NO REQUERIDO</v>
      </c>
      <c r="O106" s="98"/>
    </row>
    <row r="107" spans="1:15" x14ac:dyDescent="0.25">
      <c r="A107" s="108"/>
      <c r="B107" s="322" t="s">
        <v>1</v>
      </c>
      <c r="C107" s="323"/>
      <c r="D107" s="324"/>
      <c r="E107" s="118">
        <v>0</v>
      </c>
      <c r="F107" s="119">
        <v>1</v>
      </c>
      <c r="G107" s="119">
        <v>0</v>
      </c>
      <c r="H107" s="120">
        <v>0</v>
      </c>
      <c r="I107" s="118">
        <v>0</v>
      </c>
      <c r="J107" s="119">
        <v>1</v>
      </c>
      <c r="K107" s="119">
        <v>0</v>
      </c>
      <c r="L107" s="120">
        <v>0</v>
      </c>
      <c r="M107" s="104" t="s">
        <v>110</v>
      </c>
      <c r="N107" t="s">
        <v>440</v>
      </c>
      <c r="O107" s="98"/>
    </row>
    <row r="108" spans="1:15" x14ac:dyDescent="0.25">
      <c r="A108" s="108"/>
      <c r="B108" s="322" t="s">
        <v>2</v>
      </c>
      <c r="C108" s="323"/>
      <c r="D108" s="324"/>
      <c r="E108" s="118">
        <v>0</v>
      </c>
      <c r="F108" s="119">
        <v>4</v>
      </c>
      <c r="G108" s="119">
        <v>0</v>
      </c>
      <c r="H108" s="120">
        <v>0</v>
      </c>
      <c r="I108" s="118">
        <v>4</v>
      </c>
      <c r="J108" s="119">
        <v>0</v>
      </c>
      <c r="K108" s="119">
        <v>0</v>
      </c>
      <c r="L108" s="120">
        <v>0</v>
      </c>
      <c r="M108" s="104" t="str">
        <f t="shared" ref="M108:M141" si="2">+IF(OR(F108&gt;0,G108&gt;0,H108&gt;0),IF(I108*1+J108*2+K108*3+L108*4&lt;E108*1+F108*2+G108*3+H108*4,"SI","NO"),"NO REQUERIDO")</f>
        <v>SI</v>
      </c>
      <c r="O108" s="98"/>
    </row>
    <row r="109" spans="1:15" x14ac:dyDescent="0.25">
      <c r="A109" s="108"/>
      <c r="B109" s="325" t="s">
        <v>3</v>
      </c>
      <c r="C109" s="326"/>
      <c r="D109" s="327"/>
      <c r="E109" s="118">
        <v>0</v>
      </c>
      <c r="F109" s="119">
        <v>0</v>
      </c>
      <c r="G109" s="119">
        <v>0</v>
      </c>
      <c r="H109" s="120">
        <v>0</v>
      </c>
      <c r="I109" s="118">
        <v>0</v>
      </c>
      <c r="J109" s="119">
        <v>0</v>
      </c>
      <c r="K109" s="119">
        <v>0</v>
      </c>
      <c r="L109" s="120">
        <v>0</v>
      </c>
      <c r="M109" s="104" t="str">
        <f t="shared" si="2"/>
        <v>NO REQUERIDO</v>
      </c>
      <c r="O109" s="98"/>
    </row>
    <row r="110" spans="1:15" x14ac:dyDescent="0.25">
      <c r="A110" s="108"/>
      <c r="B110" s="322" t="s">
        <v>4</v>
      </c>
      <c r="C110" s="323"/>
      <c r="D110" s="324"/>
      <c r="E110" s="118">
        <v>1</v>
      </c>
      <c r="F110" s="119">
        <v>0</v>
      </c>
      <c r="G110" s="119">
        <v>0</v>
      </c>
      <c r="H110" s="120">
        <v>0</v>
      </c>
      <c r="I110" s="118">
        <v>1</v>
      </c>
      <c r="J110" s="119">
        <v>0</v>
      </c>
      <c r="K110" s="119">
        <v>0</v>
      </c>
      <c r="L110" s="120">
        <v>0</v>
      </c>
      <c r="M110" s="104" t="str">
        <f t="shared" si="2"/>
        <v>NO REQUERIDO</v>
      </c>
      <c r="O110" s="98"/>
    </row>
    <row r="111" spans="1:15" x14ac:dyDescent="0.25">
      <c r="A111" s="108"/>
      <c r="B111" s="325" t="s">
        <v>5</v>
      </c>
      <c r="C111" s="326"/>
      <c r="D111" s="327"/>
      <c r="E111" s="118">
        <v>0</v>
      </c>
      <c r="F111" s="119">
        <v>0</v>
      </c>
      <c r="G111" s="119">
        <v>0</v>
      </c>
      <c r="H111" s="120">
        <v>0</v>
      </c>
      <c r="I111" s="118">
        <v>0</v>
      </c>
      <c r="J111" s="119">
        <v>0</v>
      </c>
      <c r="K111" s="119">
        <v>0</v>
      </c>
      <c r="L111" s="120">
        <v>0</v>
      </c>
      <c r="M111" s="104" t="str">
        <f t="shared" si="2"/>
        <v>NO REQUERIDO</v>
      </c>
      <c r="O111" s="98"/>
    </row>
    <row r="112" spans="1:15" x14ac:dyDescent="0.25">
      <c r="A112" s="108"/>
      <c r="B112" s="322" t="s">
        <v>6</v>
      </c>
      <c r="C112" s="323"/>
      <c r="D112" s="324"/>
      <c r="E112" s="118">
        <v>0</v>
      </c>
      <c r="F112" s="119">
        <v>1</v>
      </c>
      <c r="G112" s="119">
        <v>0</v>
      </c>
      <c r="H112" s="120">
        <v>0</v>
      </c>
      <c r="I112" s="118">
        <v>0</v>
      </c>
      <c r="J112" s="119">
        <v>1</v>
      </c>
      <c r="K112" s="119">
        <v>0</v>
      </c>
      <c r="L112" s="120">
        <v>0</v>
      </c>
      <c r="M112" s="104" t="s">
        <v>110</v>
      </c>
      <c r="N112" t="s">
        <v>440</v>
      </c>
      <c r="O112" s="98"/>
    </row>
    <row r="113" spans="1:15" x14ac:dyDescent="0.25">
      <c r="A113" s="108"/>
      <c r="B113" s="325" t="s">
        <v>7</v>
      </c>
      <c r="C113" s="326"/>
      <c r="D113" s="327"/>
      <c r="E113" s="118">
        <v>0</v>
      </c>
      <c r="F113" s="119">
        <v>0</v>
      </c>
      <c r="G113" s="119">
        <v>0</v>
      </c>
      <c r="H113" s="120">
        <v>0</v>
      </c>
      <c r="I113" s="118">
        <v>0</v>
      </c>
      <c r="J113" s="119">
        <v>0</v>
      </c>
      <c r="K113" s="119">
        <v>0</v>
      </c>
      <c r="L113" s="120">
        <v>0</v>
      </c>
      <c r="M113" s="104" t="str">
        <f t="shared" si="2"/>
        <v>NO REQUERIDO</v>
      </c>
      <c r="O113" s="98"/>
    </row>
    <row r="114" spans="1:15" x14ac:dyDescent="0.25">
      <c r="A114" s="108"/>
      <c r="B114" s="325" t="s">
        <v>8</v>
      </c>
      <c r="C114" s="326"/>
      <c r="D114" s="327"/>
      <c r="E114" s="118">
        <v>0</v>
      </c>
      <c r="F114" s="119">
        <v>0</v>
      </c>
      <c r="G114" s="119">
        <v>0</v>
      </c>
      <c r="H114" s="120">
        <v>0</v>
      </c>
      <c r="I114" s="118">
        <v>0</v>
      </c>
      <c r="J114" s="119">
        <v>0</v>
      </c>
      <c r="K114" s="119">
        <v>0</v>
      </c>
      <c r="L114" s="120">
        <v>0</v>
      </c>
      <c r="M114" s="104" t="str">
        <f t="shared" si="2"/>
        <v>NO REQUERIDO</v>
      </c>
      <c r="O114" s="98"/>
    </row>
    <row r="115" spans="1:15" x14ac:dyDescent="0.25">
      <c r="A115" s="108"/>
      <c r="B115" s="325" t="s">
        <v>9</v>
      </c>
      <c r="C115" s="326"/>
      <c r="D115" s="327"/>
      <c r="E115" s="118">
        <v>0</v>
      </c>
      <c r="F115" s="119">
        <v>0</v>
      </c>
      <c r="G115" s="119">
        <v>0</v>
      </c>
      <c r="H115" s="120">
        <v>0</v>
      </c>
      <c r="I115" s="118">
        <v>0</v>
      </c>
      <c r="J115" s="119">
        <v>0</v>
      </c>
      <c r="K115" s="119">
        <v>0</v>
      </c>
      <c r="L115" s="120">
        <v>0</v>
      </c>
      <c r="M115" s="104" t="str">
        <f t="shared" si="2"/>
        <v>NO REQUERIDO</v>
      </c>
      <c r="O115" s="98"/>
    </row>
    <row r="116" spans="1:15" x14ac:dyDescent="0.25">
      <c r="A116" s="108"/>
      <c r="B116" s="325" t="s">
        <v>10</v>
      </c>
      <c r="C116" s="326"/>
      <c r="D116" s="327"/>
      <c r="E116" s="118">
        <v>0</v>
      </c>
      <c r="F116" s="119">
        <v>0</v>
      </c>
      <c r="G116" s="119">
        <v>0</v>
      </c>
      <c r="H116" s="120">
        <v>0</v>
      </c>
      <c r="I116" s="118">
        <v>0</v>
      </c>
      <c r="J116" s="119">
        <v>0</v>
      </c>
      <c r="K116" s="119">
        <v>0</v>
      </c>
      <c r="L116" s="120">
        <v>0</v>
      </c>
      <c r="M116" s="104" t="str">
        <f t="shared" si="2"/>
        <v>NO REQUERIDO</v>
      </c>
      <c r="O116" s="98"/>
    </row>
    <row r="117" spans="1:15" x14ac:dyDescent="0.25">
      <c r="A117" s="108"/>
      <c r="B117" s="325" t="s">
        <v>11</v>
      </c>
      <c r="C117" s="326"/>
      <c r="D117" s="327"/>
      <c r="E117" s="118">
        <v>0</v>
      </c>
      <c r="F117" s="119">
        <v>0</v>
      </c>
      <c r="G117" s="119">
        <v>0</v>
      </c>
      <c r="H117" s="120">
        <v>0</v>
      </c>
      <c r="I117" s="118">
        <v>0</v>
      </c>
      <c r="J117" s="119">
        <v>0</v>
      </c>
      <c r="K117" s="119">
        <v>0</v>
      </c>
      <c r="L117" s="120">
        <v>0</v>
      </c>
      <c r="M117" s="104" t="str">
        <f t="shared" si="2"/>
        <v>NO REQUERIDO</v>
      </c>
      <c r="O117" s="98"/>
    </row>
    <row r="118" spans="1:15" x14ac:dyDescent="0.25">
      <c r="A118" s="108"/>
      <c r="B118" s="322" t="s">
        <v>12</v>
      </c>
      <c r="C118" s="323"/>
      <c r="D118" s="324"/>
      <c r="E118" s="118">
        <v>0</v>
      </c>
      <c r="F118" s="119">
        <v>2</v>
      </c>
      <c r="G118" s="119">
        <v>0</v>
      </c>
      <c r="H118" s="120">
        <v>0</v>
      </c>
      <c r="I118" s="118">
        <v>2</v>
      </c>
      <c r="J118" s="119">
        <v>0</v>
      </c>
      <c r="K118" s="119">
        <v>0</v>
      </c>
      <c r="L118" s="120">
        <v>0</v>
      </c>
      <c r="M118" s="104" t="str">
        <f t="shared" si="2"/>
        <v>SI</v>
      </c>
      <c r="O118" s="98"/>
    </row>
    <row r="119" spans="1:15" x14ac:dyDescent="0.25">
      <c r="A119" s="108"/>
      <c r="B119" s="325" t="s">
        <v>394</v>
      </c>
      <c r="C119" s="326"/>
      <c r="D119" s="327"/>
      <c r="E119" s="118">
        <v>0</v>
      </c>
      <c r="F119" s="119">
        <v>0</v>
      </c>
      <c r="G119" s="119">
        <v>0</v>
      </c>
      <c r="H119" s="120">
        <v>0</v>
      </c>
      <c r="I119" s="118">
        <v>0</v>
      </c>
      <c r="J119" s="119">
        <v>0</v>
      </c>
      <c r="K119" s="119">
        <v>0</v>
      </c>
      <c r="L119" s="120">
        <v>0</v>
      </c>
      <c r="M119" s="104" t="str">
        <f t="shared" si="2"/>
        <v>NO REQUERIDO</v>
      </c>
      <c r="O119" s="98"/>
    </row>
    <row r="120" spans="1:15" x14ac:dyDescent="0.25">
      <c r="A120" s="108"/>
      <c r="B120" s="325" t="s">
        <v>13</v>
      </c>
      <c r="C120" s="326"/>
      <c r="D120" s="327"/>
      <c r="E120" s="118">
        <v>0</v>
      </c>
      <c r="F120" s="119">
        <v>0</v>
      </c>
      <c r="G120" s="119">
        <v>0</v>
      </c>
      <c r="H120" s="120">
        <v>0</v>
      </c>
      <c r="I120" s="118">
        <v>0</v>
      </c>
      <c r="J120" s="119">
        <v>0</v>
      </c>
      <c r="K120" s="119">
        <v>0</v>
      </c>
      <c r="L120" s="120">
        <v>0</v>
      </c>
      <c r="M120" s="104" t="str">
        <f t="shared" si="2"/>
        <v>NO REQUERIDO</v>
      </c>
      <c r="O120" s="98"/>
    </row>
    <row r="121" spans="1:15" x14ac:dyDescent="0.25">
      <c r="A121" s="108"/>
      <c r="B121" s="322" t="s">
        <v>14</v>
      </c>
      <c r="C121" s="323"/>
      <c r="D121" s="324"/>
      <c r="E121" s="118">
        <v>0</v>
      </c>
      <c r="F121" s="119">
        <v>1</v>
      </c>
      <c r="G121" s="119">
        <v>0</v>
      </c>
      <c r="H121" s="120">
        <v>0</v>
      </c>
      <c r="I121" s="118">
        <v>0</v>
      </c>
      <c r="J121" s="119">
        <v>1</v>
      </c>
      <c r="K121" s="119">
        <v>0</v>
      </c>
      <c r="L121" s="120">
        <v>0</v>
      </c>
      <c r="M121" s="104" t="str">
        <f t="shared" si="2"/>
        <v>NO</v>
      </c>
      <c r="O121" s="98"/>
    </row>
    <row r="122" spans="1:15" x14ac:dyDescent="0.25">
      <c r="A122" s="108"/>
      <c r="B122" s="322" t="s">
        <v>15</v>
      </c>
      <c r="C122" s="323"/>
      <c r="D122" s="324"/>
      <c r="E122" s="118">
        <v>0</v>
      </c>
      <c r="F122" s="119">
        <v>2</v>
      </c>
      <c r="G122" s="119">
        <v>4</v>
      </c>
      <c r="H122" s="120">
        <v>0</v>
      </c>
      <c r="I122" s="118">
        <v>1</v>
      </c>
      <c r="J122" s="119">
        <v>2</v>
      </c>
      <c r="K122" s="119">
        <v>3</v>
      </c>
      <c r="L122" s="120">
        <v>0</v>
      </c>
      <c r="M122" s="104" t="str">
        <f t="shared" si="2"/>
        <v>SI</v>
      </c>
      <c r="O122" s="98"/>
    </row>
    <row r="123" spans="1:15" x14ac:dyDescent="0.25">
      <c r="A123" s="108"/>
      <c r="B123" s="322" t="s">
        <v>16</v>
      </c>
      <c r="C123" s="323"/>
      <c r="D123" s="324"/>
      <c r="E123" s="118">
        <v>0</v>
      </c>
      <c r="F123" s="119">
        <v>2</v>
      </c>
      <c r="G123" s="119">
        <v>0</v>
      </c>
      <c r="H123" s="120">
        <v>0</v>
      </c>
      <c r="I123" s="118">
        <v>1</v>
      </c>
      <c r="J123" s="119">
        <v>1</v>
      </c>
      <c r="K123" s="119">
        <v>0</v>
      </c>
      <c r="L123" s="120">
        <v>0</v>
      </c>
      <c r="M123" s="104" t="str">
        <f t="shared" si="2"/>
        <v>SI</v>
      </c>
      <c r="O123" s="98"/>
    </row>
    <row r="124" spans="1:15" x14ac:dyDescent="0.25">
      <c r="A124" s="108"/>
      <c r="B124" s="322" t="s">
        <v>17</v>
      </c>
      <c r="C124" s="323"/>
      <c r="D124" s="324"/>
      <c r="E124" s="118">
        <v>0</v>
      </c>
      <c r="F124" s="119">
        <v>1</v>
      </c>
      <c r="G124" s="119">
        <v>0</v>
      </c>
      <c r="H124" s="120">
        <v>0</v>
      </c>
      <c r="I124" s="118">
        <v>0</v>
      </c>
      <c r="J124" s="119">
        <v>1</v>
      </c>
      <c r="K124" s="119">
        <v>0</v>
      </c>
      <c r="L124" s="120">
        <v>0</v>
      </c>
      <c r="M124" s="104" t="str">
        <f t="shared" si="2"/>
        <v>NO</v>
      </c>
      <c r="O124" s="98"/>
    </row>
    <row r="125" spans="1:15" x14ac:dyDescent="0.25">
      <c r="A125" s="108"/>
      <c r="B125" s="322" t="s">
        <v>18</v>
      </c>
      <c r="C125" s="323"/>
      <c r="D125" s="324"/>
      <c r="E125" s="118">
        <v>0</v>
      </c>
      <c r="F125" s="119">
        <v>0</v>
      </c>
      <c r="G125" s="119">
        <v>0</v>
      </c>
      <c r="H125" s="120">
        <v>1</v>
      </c>
      <c r="I125" s="118">
        <v>1</v>
      </c>
      <c r="J125" s="119">
        <v>0</v>
      </c>
      <c r="K125" s="119">
        <v>0</v>
      </c>
      <c r="L125" s="120">
        <v>0</v>
      </c>
      <c r="M125" s="104" t="str">
        <f t="shared" si="2"/>
        <v>SI</v>
      </c>
      <c r="O125" s="98"/>
    </row>
    <row r="126" spans="1:15" x14ac:dyDescent="0.25">
      <c r="A126" s="108"/>
      <c r="B126" s="325" t="s">
        <v>19</v>
      </c>
      <c r="C126" s="326"/>
      <c r="D126" s="327"/>
      <c r="E126" s="118">
        <v>0</v>
      </c>
      <c r="F126" s="119">
        <v>0</v>
      </c>
      <c r="G126" s="119">
        <v>0</v>
      </c>
      <c r="H126" s="120">
        <v>0</v>
      </c>
      <c r="I126" s="118">
        <v>0</v>
      </c>
      <c r="J126" s="119">
        <v>0</v>
      </c>
      <c r="K126" s="119">
        <v>0</v>
      </c>
      <c r="L126" s="120">
        <v>0</v>
      </c>
      <c r="M126" s="104" t="str">
        <f t="shared" si="2"/>
        <v>NO REQUERIDO</v>
      </c>
      <c r="O126" s="98"/>
    </row>
    <row r="127" spans="1:15" x14ac:dyDescent="0.25">
      <c r="A127" s="108"/>
      <c r="B127" s="325" t="s">
        <v>395</v>
      </c>
      <c r="C127" s="326"/>
      <c r="D127" s="327"/>
      <c r="E127" s="118">
        <v>0</v>
      </c>
      <c r="F127" s="119">
        <v>0</v>
      </c>
      <c r="G127" s="119">
        <v>0</v>
      </c>
      <c r="H127" s="120">
        <v>0</v>
      </c>
      <c r="I127" s="118">
        <v>0</v>
      </c>
      <c r="J127" s="119">
        <v>0</v>
      </c>
      <c r="K127" s="119">
        <v>0</v>
      </c>
      <c r="L127" s="120">
        <v>0</v>
      </c>
      <c r="M127" s="104" t="str">
        <f t="shared" si="2"/>
        <v>NO REQUERIDO</v>
      </c>
      <c r="O127" s="98"/>
    </row>
    <row r="128" spans="1:15" x14ac:dyDescent="0.25">
      <c r="A128" s="108"/>
      <c r="B128" s="325" t="s">
        <v>396</v>
      </c>
      <c r="C128" s="326"/>
      <c r="D128" s="327"/>
      <c r="E128" s="118">
        <v>0</v>
      </c>
      <c r="F128" s="119">
        <v>0</v>
      </c>
      <c r="G128" s="119">
        <v>0</v>
      </c>
      <c r="H128" s="120">
        <v>0</v>
      </c>
      <c r="I128" s="118">
        <v>0</v>
      </c>
      <c r="J128" s="119">
        <v>0</v>
      </c>
      <c r="K128" s="119">
        <v>0</v>
      </c>
      <c r="L128" s="120">
        <v>0</v>
      </c>
      <c r="M128" s="104" t="str">
        <f t="shared" si="2"/>
        <v>NO REQUERIDO</v>
      </c>
      <c r="O128" s="98"/>
    </row>
    <row r="129" spans="1:15" x14ac:dyDescent="0.25">
      <c r="A129" s="108"/>
      <c r="B129" s="325" t="s">
        <v>397</v>
      </c>
      <c r="C129" s="326"/>
      <c r="D129" s="327"/>
      <c r="E129" s="118">
        <v>0</v>
      </c>
      <c r="F129" s="119">
        <v>0</v>
      </c>
      <c r="G129" s="119">
        <v>0</v>
      </c>
      <c r="H129" s="120">
        <v>0</v>
      </c>
      <c r="I129" s="118">
        <v>0</v>
      </c>
      <c r="J129" s="119">
        <v>0</v>
      </c>
      <c r="K129" s="119">
        <v>0</v>
      </c>
      <c r="L129" s="120">
        <v>0</v>
      </c>
      <c r="M129" s="104" t="str">
        <f t="shared" si="2"/>
        <v>NO REQUERIDO</v>
      </c>
      <c r="O129" s="98"/>
    </row>
    <row r="130" spans="1:15" x14ac:dyDescent="0.25">
      <c r="A130" s="108"/>
      <c r="B130" s="325" t="s">
        <v>398</v>
      </c>
      <c r="C130" s="326"/>
      <c r="D130" s="327"/>
      <c r="E130" s="118">
        <v>0</v>
      </c>
      <c r="F130" s="119">
        <v>0</v>
      </c>
      <c r="G130" s="119">
        <v>0</v>
      </c>
      <c r="H130" s="120">
        <v>0</v>
      </c>
      <c r="I130" s="118">
        <v>0</v>
      </c>
      <c r="J130" s="119">
        <v>0</v>
      </c>
      <c r="K130" s="119">
        <v>0</v>
      </c>
      <c r="L130" s="120">
        <v>0</v>
      </c>
      <c r="M130" s="104" t="str">
        <f t="shared" si="2"/>
        <v>NO REQUERIDO</v>
      </c>
      <c r="O130" s="98"/>
    </row>
    <row r="131" spans="1:15" x14ac:dyDescent="0.25">
      <c r="A131" s="108"/>
      <c r="B131" s="325" t="s">
        <v>399</v>
      </c>
      <c r="C131" s="326"/>
      <c r="D131" s="327"/>
      <c r="E131" s="118">
        <v>0</v>
      </c>
      <c r="F131" s="119">
        <v>0</v>
      </c>
      <c r="G131" s="119">
        <v>0</v>
      </c>
      <c r="H131" s="120">
        <v>0</v>
      </c>
      <c r="I131" s="118">
        <v>0</v>
      </c>
      <c r="J131" s="119">
        <v>0</v>
      </c>
      <c r="K131" s="119">
        <v>0</v>
      </c>
      <c r="L131" s="120">
        <v>0</v>
      </c>
      <c r="M131" s="104" t="str">
        <f t="shared" si="2"/>
        <v>NO REQUERIDO</v>
      </c>
      <c r="O131" s="98"/>
    </row>
    <row r="132" spans="1:15" x14ac:dyDescent="0.25">
      <c r="A132" s="108"/>
      <c r="B132" s="322" t="s">
        <v>400</v>
      </c>
      <c r="C132" s="323"/>
      <c r="D132" s="324"/>
      <c r="E132" s="118">
        <v>0</v>
      </c>
      <c r="F132" s="119">
        <v>1</v>
      </c>
      <c r="G132" s="119">
        <v>0</v>
      </c>
      <c r="H132" s="120">
        <v>0</v>
      </c>
      <c r="I132" s="118">
        <v>1</v>
      </c>
      <c r="J132" s="119">
        <v>0</v>
      </c>
      <c r="K132" s="119">
        <v>0</v>
      </c>
      <c r="L132" s="120">
        <v>0</v>
      </c>
      <c r="M132" s="104" t="str">
        <f t="shared" si="2"/>
        <v>SI</v>
      </c>
      <c r="O132" s="98"/>
    </row>
    <row r="133" spans="1:15" x14ac:dyDescent="0.25">
      <c r="A133" s="108"/>
      <c r="B133" s="322" t="s">
        <v>22</v>
      </c>
      <c r="C133" s="323"/>
      <c r="D133" s="324"/>
      <c r="E133" s="118">
        <v>2</v>
      </c>
      <c r="F133" s="119">
        <v>1</v>
      </c>
      <c r="G133" s="119">
        <v>0</v>
      </c>
      <c r="H133" s="120">
        <v>0</v>
      </c>
      <c r="I133" s="118">
        <v>3</v>
      </c>
      <c r="J133" s="119">
        <v>0</v>
      </c>
      <c r="K133" s="119">
        <v>0</v>
      </c>
      <c r="L133" s="120">
        <v>0</v>
      </c>
      <c r="M133" s="104" t="str">
        <f t="shared" si="2"/>
        <v>SI</v>
      </c>
      <c r="O133" s="98"/>
    </row>
    <row r="134" spans="1:15" x14ac:dyDescent="0.25">
      <c r="A134" s="108"/>
      <c r="B134" s="325" t="s">
        <v>401</v>
      </c>
      <c r="C134" s="326"/>
      <c r="D134" s="327"/>
      <c r="E134" s="118">
        <v>0</v>
      </c>
      <c r="F134" s="119">
        <v>0</v>
      </c>
      <c r="G134" s="119">
        <v>0</v>
      </c>
      <c r="H134" s="120">
        <v>0</v>
      </c>
      <c r="I134" s="118">
        <v>0</v>
      </c>
      <c r="J134" s="119">
        <v>0</v>
      </c>
      <c r="K134" s="119">
        <v>0</v>
      </c>
      <c r="L134" s="120">
        <v>0</v>
      </c>
      <c r="M134" s="104" t="str">
        <f t="shared" si="2"/>
        <v>NO REQUERIDO</v>
      </c>
      <c r="O134" s="98"/>
    </row>
    <row r="135" spans="1:15" x14ac:dyDescent="0.25">
      <c r="A135" s="108"/>
      <c r="B135" s="322" t="s">
        <v>23</v>
      </c>
      <c r="C135" s="323"/>
      <c r="D135" s="324"/>
      <c r="E135" s="118">
        <v>0</v>
      </c>
      <c r="F135" s="119">
        <v>1</v>
      </c>
      <c r="G135" s="119">
        <v>2</v>
      </c>
      <c r="H135" s="120">
        <v>0</v>
      </c>
      <c r="I135" s="118">
        <v>1</v>
      </c>
      <c r="J135" s="119">
        <v>2</v>
      </c>
      <c r="K135" s="119">
        <v>0</v>
      </c>
      <c r="L135" s="120">
        <v>0</v>
      </c>
      <c r="M135" s="104" t="str">
        <f t="shared" si="2"/>
        <v>SI</v>
      </c>
      <c r="O135" s="98"/>
    </row>
    <row r="136" spans="1:15" x14ac:dyDescent="0.25">
      <c r="A136" s="108"/>
      <c r="B136" s="322" t="s">
        <v>24</v>
      </c>
      <c r="C136" s="323"/>
      <c r="D136" s="324"/>
      <c r="E136" s="118">
        <v>0</v>
      </c>
      <c r="F136" s="119">
        <v>2</v>
      </c>
      <c r="G136" s="119">
        <v>1</v>
      </c>
      <c r="H136" s="120">
        <v>0</v>
      </c>
      <c r="I136" s="118">
        <v>3</v>
      </c>
      <c r="J136" s="119">
        <v>0</v>
      </c>
      <c r="K136" s="119">
        <v>0</v>
      </c>
      <c r="L136" s="120">
        <v>0</v>
      </c>
      <c r="M136" s="104" t="str">
        <f t="shared" si="2"/>
        <v>SI</v>
      </c>
      <c r="O136" s="98"/>
    </row>
    <row r="137" spans="1:15" x14ac:dyDescent="0.25">
      <c r="A137" s="108"/>
      <c r="B137" s="325" t="s">
        <v>402</v>
      </c>
      <c r="C137" s="326"/>
      <c r="D137" s="327"/>
      <c r="E137" s="118">
        <v>0</v>
      </c>
      <c r="F137" s="119">
        <v>0</v>
      </c>
      <c r="G137" s="119">
        <v>0</v>
      </c>
      <c r="H137" s="120">
        <v>0</v>
      </c>
      <c r="I137" s="118">
        <v>0</v>
      </c>
      <c r="J137" s="119">
        <v>0</v>
      </c>
      <c r="K137" s="119">
        <v>0</v>
      </c>
      <c r="L137" s="120">
        <v>0</v>
      </c>
      <c r="M137" s="104" t="str">
        <f t="shared" si="2"/>
        <v>NO REQUERIDO</v>
      </c>
      <c r="O137" s="98"/>
    </row>
    <row r="138" spans="1:15" x14ac:dyDescent="0.25">
      <c r="A138" s="108"/>
      <c r="B138" s="322" t="s">
        <v>25</v>
      </c>
      <c r="C138" s="323"/>
      <c r="D138" s="324"/>
      <c r="E138" s="118">
        <v>0</v>
      </c>
      <c r="F138" s="119">
        <v>0</v>
      </c>
      <c r="G138" s="119">
        <v>2</v>
      </c>
      <c r="H138" s="120">
        <v>0</v>
      </c>
      <c r="I138" s="118">
        <v>0</v>
      </c>
      <c r="J138" s="119">
        <v>0</v>
      </c>
      <c r="K138" s="119">
        <v>2</v>
      </c>
      <c r="L138" s="120">
        <v>0</v>
      </c>
      <c r="M138" s="104" t="str">
        <f t="shared" si="2"/>
        <v>NO</v>
      </c>
      <c r="N138" t="s">
        <v>441</v>
      </c>
      <c r="O138" s="98"/>
    </row>
    <row r="139" spans="1:15" x14ac:dyDescent="0.25">
      <c r="A139" s="108"/>
      <c r="B139" s="322" t="s">
        <v>26</v>
      </c>
      <c r="C139" s="323"/>
      <c r="D139" s="324"/>
      <c r="E139" s="118">
        <v>0</v>
      </c>
      <c r="F139" s="119">
        <v>2</v>
      </c>
      <c r="G139" s="119">
        <v>0</v>
      </c>
      <c r="H139" s="120">
        <v>0</v>
      </c>
      <c r="I139" s="118">
        <v>0</v>
      </c>
      <c r="J139" s="119">
        <v>2</v>
      </c>
      <c r="K139" s="119">
        <v>0</v>
      </c>
      <c r="L139" s="120">
        <v>0</v>
      </c>
      <c r="M139" s="104" t="str">
        <f t="shared" si="2"/>
        <v>NO</v>
      </c>
      <c r="N139" t="s">
        <v>442</v>
      </c>
      <c r="O139" s="98"/>
    </row>
    <row r="140" spans="1:15" x14ac:dyDescent="0.25">
      <c r="A140" s="108"/>
      <c r="B140" s="325" t="s">
        <v>403</v>
      </c>
      <c r="C140" s="326"/>
      <c r="D140" s="327"/>
      <c r="E140" s="118">
        <v>0</v>
      </c>
      <c r="F140" s="119">
        <v>0</v>
      </c>
      <c r="G140" s="119">
        <v>0</v>
      </c>
      <c r="H140" s="120">
        <v>0</v>
      </c>
      <c r="I140" s="118">
        <v>0</v>
      </c>
      <c r="J140" s="119">
        <v>0</v>
      </c>
      <c r="K140" s="119">
        <v>0</v>
      </c>
      <c r="L140" s="120">
        <v>0</v>
      </c>
      <c r="M140" s="104" t="str">
        <f t="shared" si="2"/>
        <v>NO REQUERIDO</v>
      </c>
      <c r="O140" s="98"/>
    </row>
    <row r="141" spans="1:15" ht="15.75" thickBot="1" x14ac:dyDescent="0.3">
      <c r="A141" s="108"/>
      <c r="B141" s="382" t="s">
        <v>27</v>
      </c>
      <c r="C141" s="383"/>
      <c r="D141" s="384"/>
      <c r="E141" s="121">
        <v>0</v>
      </c>
      <c r="F141" s="122">
        <v>2</v>
      </c>
      <c r="G141" s="122">
        <v>1</v>
      </c>
      <c r="H141" s="123">
        <v>0</v>
      </c>
      <c r="I141" s="121">
        <v>0</v>
      </c>
      <c r="J141" s="122">
        <v>2</v>
      </c>
      <c r="K141" s="122">
        <v>1</v>
      </c>
      <c r="L141" s="123">
        <v>0</v>
      </c>
      <c r="M141" s="105" t="str">
        <f t="shared" si="2"/>
        <v>NO</v>
      </c>
      <c r="N141" t="s">
        <v>441</v>
      </c>
      <c r="O141" s="98"/>
    </row>
    <row r="142" spans="1:15" ht="15.75" thickBot="1" x14ac:dyDescent="0.3">
      <c r="A142" s="84"/>
      <c r="B142" s="375" t="s">
        <v>436</v>
      </c>
      <c r="C142" s="376"/>
      <c r="D142" s="377"/>
      <c r="E142" s="124">
        <f t="shared" ref="E142:L142" si="3">+SUM(E106:E141)</f>
        <v>3</v>
      </c>
      <c r="F142" s="124">
        <f t="shared" si="3"/>
        <v>23</v>
      </c>
      <c r="G142" s="124">
        <f t="shared" si="3"/>
        <v>10</v>
      </c>
      <c r="H142" s="125">
        <f t="shared" si="3"/>
        <v>1</v>
      </c>
      <c r="I142" s="126">
        <f t="shared" si="3"/>
        <v>18</v>
      </c>
      <c r="J142" s="124">
        <f t="shared" si="3"/>
        <v>13</v>
      </c>
      <c r="K142" s="124">
        <f t="shared" si="3"/>
        <v>6</v>
      </c>
      <c r="L142" s="125">
        <f t="shared" si="3"/>
        <v>0</v>
      </c>
      <c r="M142" s="113"/>
      <c r="O142" s="98"/>
    </row>
    <row r="143" spans="1:15" x14ac:dyDescent="0.25">
      <c r="A143" s="110"/>
      <c r="B143" s="109"/>
      <c r="C143" s="109"/>
      <c r="F143" s="380" t="s">
        <v>437</v>
      </c>
      <c r="G143" s="381"/>
      <c r="H143" s="381"/>
      <c r="I143" s="381"/>
      <c r="J143" s="381"/>
      <c r="K143" s="381"/>
      <c r="L143" s="381"/>
      <c r="M143" s="107">
        <f>+COUNTIF(M106:M141,"SI")</f>
        <v>11</v>
      </c>
    </row>
    <row r="144" spans="1:15" x14ac:dyDescent="0.25">
      <c r="F144" s="378" t="s">
        <v>438</v>
      </c>
      <c r="G144" s="379"/>
      <c r="H144" s="379"/>
      <c r="I144" s="379"/>
      <c r="J144" s="379"/>
      <c r="K144" s="379"/>
      <c r="L144" s="379"/>
      <c r="M144" s="66">
        <f>+COUNTIF(M106:M141,"NO")</f>
        <v>5</v>
      </c>
    </row>
    <row r="145" spans="1:14" x14ac:dyDescent="0.25">
      <c r="F145" s="378" t="s">
        <v>439</v>
      </c>
      <c r="G145" s="379"/>
      <c r="H145" s="379"/>
      <c r="I145" s="379"/>
      <c r="J145" s="379"/>
      <c r="K145" s="379"/>
      <c r="L145" s="379"/>
      <c r="M145" s="66">
        <f>+COUNTIF(M106:M141,"NO REQUERIDO")</f>
        <v>20</v>
      </c>
    </row>
    <row r="146" spans="1:14" ht="15.75" thickBot="1" x14ac:dyDescent="0.3">
      <c r="F146" s="280" t="s">
        <v>404</v>
      </c>
      <c r="G146" s="281"/>
      <c r="H146" s="281"/>
      <c r="I146" s="281"/>
      <c r="J146" s="281"/>
      <c r="K146" s="281"/>
      <c r="L146" s="281"/>
      <c r="M146" s="76">
        <f>+SUM(M143:M145)</f>
        <v>36</v>
      </c>
    </row>
    <row r="147" spans="1:14" ht="15.75" thickBot="1" x14ac:dyDescent="0.3">
      <c r="F147" s="351" t="s">
        <v>463</v>
      </c>
      <c r="G147" s="352"/>
      <c r="H147" s="352"/>
      <c r="I147" s="352"/>
      <c r="J147" s="352"/>
      <c r="K147" s="352"/>
      <c r="L147" s="352"/>
      <c r="M147" s="353"/>
    </row>
    <row r="149" spans="1:14" ht="15.75" thickBot="1" x14ac:dyDescent="0.3"/>
    <row r="150" spans="1:14" ht="15.75" thickBot="1" x14ac:dyDescent="0.3">
      <c r="B150" s="348" t="s">
        <v>448</v>
      </c>
      <c r="C150" s="349"/>
      <c r="D150" s="349"/>
      <c r="E150" s="349"/>
      <c r="F150" s="349"/>
      <c r="G150" s="349"/>
      <c r="H150" s="349"/>
      <c r="I150" s="349"/>
      <c r="J150" s="349"/>
      <c r="K150" s="349"/>
      <c r="L150" s="349"/>
      <c r="M150" s="350"/>
    </row>
    <row r="151" spans="1:14" ht="30.75" customHeight="1" x14ac:dyDescent="0.25">
      <c r="A151" s="354"/>
      <c r="B151" s="355" t="s">
        <v>392</v>
      </c>
      <c r="C151" s="356"/>
      <c r="D151" s="357"/>
      <c r="E151" s="330" t="s">
        <v>433</v>
      </c>
      <c r="F151" s="331"/>
      <c r="G151" s="331"/>
      <c r="H151" s="332"/>
      <c r="I151" s="361" t="s">
        <v>434</v>
      </c>
      <c r="J151" s="362"/>
      <c r="K151" s="362"/>
      <c r="L151" s="362"/>
      <c r="M151" s="363" t="s">
        <v>435</v>
      </c>
    </row>
    <row r="152" spans="1:14" ht="30.75" customHeight="1" thickBot="1" x14ac:dyDescent="0.3">
      <c r="A152" s="354"/>
      <c r="B152" s="358"/>
      <c r="C152" s="359"/>
      <c r="D152" s="360"/>
      <c r="E152" s="99" t="s">
        <v>292</v>
      </c>
      <c r="F152" s="100" t="s">
        <v>287</v>
      </c>
      <c r="G152" s="101" t="s">
        <v>319</v>
      </c>
      <c r="H152" s="102" t="s">
        <v>338</v>
      </c>
      <c r="I152" s="127" t="s">
        <v>292</v>
      </c>
      <c r="J152" s="100" t="s">
        <v>287</v>
      </c>
      <c r="K152" s="101" t="s">
        <v>319</v>
      </c>
      <c r="L152" s="128" t="s">
        <v>338</v>
      </c>
      <c r="M152" s="364"/>
    </row>
    <row r="153" spans="1:14" x14ac:dyDescent="0.25">
      <c r="A153" s="108"/>
      <c r="B153" s="385" t="s">
        <v>0</v>
      </c>
      <c r="C153" s="386"/>
      <c r="D153" s="387"/>
      <c r="E153" s="71">
        <v>1</v>
      </c>
      <c r="F153" s="72">
        <v>0</v>
      </c>
      <c r="G153" s="72">
        <v>1</v>
      </c>
      <c r="H153" s="73">
        <v>0</v>
      </c>
      <c r="I153" s="129">
        <v>2</v>
      </c>
      <c r="J153" s="72">
        <v>0</v>
      </c>
      <c r="K153" s="72">
        <v>0</v>
      </c>
      <c r="L153" s="73">
        <v>0</v>
      </c>
      <c r="M153" s="103" t="str">
        <f>+IF(OR(F153&gt;0,G153&gt;0,H153&gt;0),IF(I153*1+J153*2+K153*3+L153*4&lt;E153*1+F153*2+G153*3+H153*4,"SI","NO"),"NO REQUERIDO")</f>
        <v>SI</v>
      </c>
    </row>
    <row r="154" spans="1:14" x14ac:dyDescent="0.25">
      <c r="A154" s="108"/>
      <c r="B154" s="322" t="s">
        <v>1</v>
      </c>
      <c r="C154" s="323"/>
      <c r="D154" s="324"/>
      <c r="E154" s="67">
        <v>1</v>
      </c>
      <c r="F154" s="65">
        <v>1</v>
      </c>
      <c r="G154" s="65">
        <v>0</v>
      </c>
      <c r="H154" s="66">
        <v>0</v>
      </c>
      <c r="I154" s="74">
        <v>1</v>
      </c>
      <c r="J154" s="65">
        <v>1</v>
      </c>
      <c r="K154" s="65">
        <v>0</v>
      </c>
      <c r="L154" s="66">
        <v>0</v>
      </c>
      <c r="M154" s="104" t="s">
        <v>110</v>
      </c>
      <c r="N154" t="s">
        <v>446</v>
      </c>
    </row>
    <row r="155" spans="1:14" x14ac:dyDescent="0.25">
      <c r="A155" s="108"/>
      <c r="B155" s="322" t="s">
        <v>2</v>
      </c>
      <c r="C155" s="323"/>
      <c r="D155" s="324"/>
      <c r="E155" s="67">
        <v>0</v>
      </c>
      <c r="F155" s="65">
        <v>4</v>
      </c>
      <c r="G155" s="65">
        <v>0</v>
      </c>
      <c r="H155" s="66">
        <v>0</v>
      </c>
      <c r="I155" s="74">
        <v>4</v>
      </c>
      <c r="J155" s="65">
        <v>0</v>
      </c>
      <c r="K155" s="65">
        <v>0</v>
      </c>
      <c r="L155" s="66">
        <v>0</v>
      </c>
      <c r="M155" s="104" t="str">
        <f t="shared" ref="M155:M181" si="4">+IF(OR(F155&gt;0,G155&gt;0,H155&gt;0),IF(I155*1+J155*2+K155*3+L155*4&lt;E155*1+F155*2+G155*3+H155*4,"SI","NO"),"NO REQUERIDO")</f>
        <v>SI</v>
      </c>
    </row>
    <row r="156" spans="1:14" x14ac:dyDescent="0.25">
      <c r="A156" s="108"/>
      <c r="B156" s="322" t="s">
        <v>3</v>
      </c>
      <c r="C156" s="323"/>
      <c r="D156" s="324"/>
      <c r="E156" s="67">
        <v>0</v>
      </c>
      <c r="F156" s="65">
        <v>1</v>
      </c>
      <c r="G156" s="65">
        <v>0</v>
      </c>
      <c r="H156" s="66">
        <v>0</v>
      </c>
      <c r="I156" s="74">
        <v>1</v>
      </c>
      <c r="J156" s="65">
        <v>0</v>
      </c>
      <c r="K156" s="65">
        <v>0</v>
      </c>
      <c r="L156" s="66">
        <v>0</v>
      </c>
      <c r="M156" s="104" t="str">
        <f t="shared" si="4"/>
        <v>SI</v>
      </c>
    </row>
    <row r="157" spans="1:14" x14ac:dyDescent="0.25">
      <c r="A157" s="108"/>
      <c r="B157" s="322" t="s">
        <v>4</v>
      </c>
      <c r="C157" s="323"/>
      <c r="D157" s="324"/>
      <c r="E157" s="67">
        <v>1</v>
      </c>
      <c r="F157" s="65">
        <v>0</v>
      </c>
      <c r="G157" s="65">
        <v>0</v>
      </c>
      <c r="H157" s="66">
        <v>0</v>
      </c>
      <c r="I157" s="74">
        <v>1</v>
      </c>
      <c r="J157" s="65">
        <v>0</v>
      </c>
      <c r="K157" s="65">
        <v>0</v>
      </c>
      <c r="L157" s="66">
        <v>0</v>
      </c>
      <c r="M157" s="104" t="str">
        <f t="shared" si="4"/>
        <v>NO REQUERIDO</v>
      </c>
    </row>
    <row r="158" spans="1:14" x14ac:dyDescent="0.25">
      <c r="A158" s="108"/>
      <c r="B158" s="325" t="s">
        <v>5</v>
      </c>
      <c r="C158" s="326"/>
      <c r="D158" s="327"/>
      <c r="E158" s="130">
        <v>0</v>
      </c>
      <c r="F158" s="65">
        <v>0</v>
      </c>
      <c r="G158" s="65">
        <v>0</v>
      </c>
      <c r="H158" s="66">
        <v>0</v>
      </c>
      <c r="I158" s="74">
        <v>0</v>
      </c>
      <c r="J158" s="65">
        <v>0</v>
      </c>
      <c r="K158" s="65">
        <v>0</v>
      </c>
      <c r="L158" s="66">
        <v>0</v>
      </c>
      <c r="M158" s="104" t="str">
        <f t="shared" si="4"/>
        <v>NO REQUERIDO</v>
      </c>
    </row>
    <row r="159" spans="1:14" x14ac:dyDescent="0.25">
      <c r="A159" s="108"/>
      <c r="B159" s="322" t="s">
        <v>6</v>
      </c>
      <c r="C159" s="323"/>
      <c r="D159" s="324"/>
      <c r="E159" s="67">
        <v>0</v>
      </c>
      <c r="F159" s="65">
        <v>2</v>
      </c>
      <c r="G159" s="65">
        <v>0</v>
      </c>
      <c r="H159" s="66">
        <v>0</v>
      </c>
      <c r="I159" s="74">
        <v>1</v>
      </c>
      <c r="J159" s="65">
        <v>1</v>
      </c>
      <c r="K159" s="65">
        <v>0</v>
      </c>
      <c r="L159" s="66">
        <v>0</v>
      </c>
      <c r="M159" s="104" t="str">
        <f t="shared" si="4"/>
        <v>SI</v>
      </c>
    </row>
    <row r="160" spans="1:14" x14ac:dyDescent="0.25">
      <c r="A160" s="108"/>
      <c r="B160" s="322" t="s">
        <v>7</v>
      </c>
      <c r="C160" s="323"/>
      <c r="D160" s="324"/>
      <c r="E160" s="67">
        <v>0</v>
      </c>
      <c r="F160" s="65">
        <v>1</v>
      </c>
      <c r="G160" s="65">
        <v>0</v>
      </c>
      <c r="H160" s="66">
        <v>0</v>
      </c>
      <c r="I160" s="74">
        <v>1</v>
      </c>
      <c r="J160" s="65">
        <v>0</v>
      </c>
      <c r="K160" s="65">
        <v>0</v>
      </c>
      <c r="L160" s="66">
        <v>0</v>
      </c>
      <c r="M160" s="104" t="str">
        <f t="shared" si="4"/>
        <v>SI</v>
      </c>
    </row>
    <row r="161" spans="1:14" x14ac:dyDescent="0.25">
      <c r="A161" s="108"/>
      <c r="B161" s="322" t="s">
        <v>8</v>
      </c>
      <c r="C161" s="323"/>
      <c r="D161" s="324"/>
      <c r="E161" s="67">
        <v>1</v>
      </c>
      <c r="F161" s="65">
        <v>1</v>
      </c>
      <c r="G161" s="65">
        <v>2</v>
      </c>
      <c r="H161" s="66">
        <v>0</v>
      </c>
      <c r="I161" s="74">
        <v>4</v>
      </c>
      <c r="J161" s="65">
        <v>0</v>
      </c>
      <c r="K161" s="65">
        <v>0</v>
      </c>
      <c r="L161" s="66">
        <v>0</v>
      </c>
      <c r="M161" s="104" t="str">
        <f t="shared" si="4"/>
        <v>SI</v>
      </c>
    </row>
    <row r="162" spans="1:14" x14ac:dyDescent="0.25">
      <c r="A162" s="108"/>
      <c r="B162" s="325" t="s">
        <v>9</v>
      </c>
      <c r="C162" s="326"/>
      <c r="D162" s="327"/>
      <c r="E162" s="67">
        <v>0</v>
      </c>
      <c r="F162" s="65">
        <v>0</v>
      </c>
      <c r="G162" s="65">
        <v>0</v>
      </c>
      <c r="H162" s="66">
        <v>0</v>
      </c>
      <c r="I162" s="74">
        <v>0</v>
      </c>
      <c r="J162" s="65">
        <v>0</v>
      </c>
      <c r="K162" s="65">
        <v>0</v>
      </c>
      <c r="L162" s="66">
        <v>0</v>
      </c>
      <c r="M162" s="104" t="str">
        <f t="shared" si="4"/>
        <v>NO REQUERIDO</v>
      </c>
    </row>
    <row r="163" spans="1:14" x14ac:dyDescent="0.25">
      <c r="A163" s="108"/>
      <c r="B163" s="322" t="s">
        <v>10</v>
      </c>
      <c r="C163" s="323"/>
      <c r="D163" s="324"/>
      <c r="E163" s="67">
        <v>1</v>
      </c>
      <c r="F163" s="65">
        <v>0</v>
      </c>
      <c r="G163" s="65">
        <v>0</v>
      </c>
      <c r="H163" s="66">
        <v>0</v>
      </c>
      <c r="I163" s="74">
        <v>1</v>
      </c>
      <c r="J163" s="65">
        <v>0</v>
      </c>
      <c r="K163" s="65">
        <v>0</v>
      </c>
      <c r="L163" s="66">
        <v>0</v>
      </c>
      <c r="M163" s="104" t="s">
        <v>110</v>
      </c>
    </row>
    <row r="164" spans="1:14" x14ac:dyDescent="0.25">
      <c r="A164" s="108"/>
      <c r="B164" s="325" t="s">
        <v>11</v>
      </c>
      <c r="C164" s="326"/>
      <c r="D164" s="327"/>
      <c r="E164" s="67">
        <v>0</v>
      </c>
      <c r="F164" s="65">
        <v>0</v>
      </c>
      <c r="G164" s="65">
        <v>0</v>
      </c>
      <c r="H164" s="66">
        <v>0</v>
      </c>
      <c r="I164" s="74">
        <v>0</v>
      </c>
      <c r="J164" s="65">
        <v>0</v>
      </c>
      <c r="K164" s="65">
        <v>0</v>
      </c>
      <c r="L164" s="66">
        <v>0</v>
      </c>
      <c r="M164" s="104" t="str">
        <f t="shared" si="4"/>
        <v>NO REQUERIDO</v>
      </c>
    </row>
    <row r="165" spans="1:14" x14ac:dyDescent="0.25">
      <c r="A165" s="108"/>
      <c r="B165" s="322" t="s">
        <v>12</v>
      </c>
      <c r="C165" s="323"/>
      <c r="D165" s="324"/>
      <c r="E165" s="67">
        <v>0</v>
      </c>
      <c r="F165" s="65">
        <v>2</v>
      </c>
      <c r="G165" s="65">
        <v>0</v>
      </c>
      <c r="H165" s="66">
        <v>0</v>
      </c>
      <c r="I165" s="74">
        <v>2</v>
      </c>
      <c r="J165" s="65">
        <v>0</v>
      </c>
      <c r="K165" s="65">
        <v>0</v>
      </c>
      <c r="L165" s="66">
        <v>0</v>
      </c>
      <c r="M165" s="104" t="str">
        <f t="shared" si="4"/>
        <v>SI</v>
      </c>
    </row>
    <row r="166" spans="1:14" x14ac:dyDescent="0.25">
      <c r="A166" s="108"/>
      <c r="B166" s="322" t="s">
        <v>13</v>
      </c>
      <c r="C166" s="323"/>
      <c r="D166" s="324"/>
      <c r="E166" s="67">
        <v>0</v>
      </c>
      <c r="F166" s="65">
        <v>1</v>
      </c>
      <c r="G166" s="65">
        <v>0</v>
      </c>
      <c r="H166" s="66">
        <v>0</v>
      </c>
      <c r="I166" s="74">
        <v>1</v>
      </c>
      <c r="J166" s="65">
        <v>0</v>
      </c>
      <c r="K166" s="65">
        <v>0</v>
      </c>
      <c r="L166" s="66">
        <v>0</v>
      </c>
      <c r="M166" s="104" t="str">
        <f t="shared" si="4"/>
        <v>SI</v>
      </c>
    </row>
    <row r="167" spans="1:14" x14ac:dyDescent="0.25">
      <c r="A167" s="108"/>
      <c r="B167" s="322" t="s">
        <v>14</v>
      </c>
      <c r="C167" s="323"/>
      <c r="D167" s="324"/>
      <c r="E167" s="67">
        <v>0</v>
      </c>
      <c r="F167" s="65">
        <v>0</v>
      </c>
      <c r="G167" s="65">
        <v>1</v>
      </c>
      <c r="H167" s="66">
        <v>0</v>
      </c>
      <c r="I167" s="74">
        <v>1</v>
      </c>
      <c r="J167" s="65">
        <v>0</v>
      </c>
      <c r="K167" s="65">
        <v>0</v>
      </c>
      <c r="L167" s="66">
        <v>0</v>
      </c>
      <c r="M167" s="104" t="str">
        <f t="shared" si="4"/>
        <v>SI</v>
      </c>
    </row>
    <row r="168" spans="1:14" x14ac:dyDescent="0.25">
      <c r="A168" s="108"/>
      <c r="B168" s="322" t="s">
        <v>15</v>
      </c>
      <c r="C168" s="323"/>
      <c r="D168" s="324"/>
      <c r="E168" s="67">
        <v>0</v>
      </c>
      <c r="F168" s="65">
        <v>2</v>
      </c>
      <c r="G168" s="65">
        <v>4</v>
      </c>
      <c r="H168" s="66">
        <v>0</v>
      </c>
      <c r="I168" s="74">
        <v>1</v>
      </c>
      <c r="J168" s="65">
        <v>2</v>
      </c>
      <c r="K168" s="65">
        <v>3</v>
      </c>
      <c r="L168" s="66">
        <v>0</v>
      </c>
      <c r="M168" s="104" t="str">
        <f t="shared" si="4"/>
        <v>SI</v>
      </c>
      <c r="N168" t="s">
        <v>445</v>
      </c>
    </row>
    <row r="169" spans="1:14" x14ac:dyDescent="0.25">
      <c r="A169" s="108"/>
      <c r="B169" s="322" t="s">
        <v>16</v>
      </c>
      <c r="C169" s="323"/>
      <c r="D169" s="324"/>
      <c r="E169" s="67">
        <v>0</v>
      </c>
      <c r="F169" s="65">
        <v>2</v>
      </c>
      <c r="G169" s="65">
        <v>0</v>
      </c>
      <c r="H169" s="66">
        <v>0</v>
      </c>
      <c r="I169" s="74">
        <v>1</v>
      </c>
      <c r="J169" s="65">
        <v>1</v>
      </c>
      <c r="K169" s="65">
        <v>0</v>
      </c>
      <c r="L169" s="66">
        <v>0</v>
      </c>
      <c r="M169" s="104" t="str">
        <f t="shared" si="4"/>
        <v>SI</v>
      </c>
    </row>
    <row r="170" spans="1:14" x14ac:dyDescent="0.25">
      <c r="A170" s="108"/>
      <c r="B170" s="322" t="s">
        <v>17</v>
      </c>
      <c r="C170" s="323"/>
      <c r="D170" s="324"/>
      <c r="E170" s="67">
        <v>0</v>
      </c>
      <c r="F170" s="65">
        <v>1</v>
      </c>
      <c r="G170" s="65">
        <v>0</v>
      </c>
      <c r="H170" s="66">
        <v>0</v>
      </c>
      <c r="I170" s="74">
        <v>1</v>
      </c>
      <c r="J170" s="65">
        <v>0</v>
      </c>
      <c r="K170" s="65">
        <v>0</v>
      </c>
      <c r="L170" s="66">
        <v>0</v>
      </c>
      <c r="M170" s="104" t="str">
        <f t="shared" si="4"/>
        <v>SI</v>
      </c>
    </row>
    <row r="171" spans="1:14" x14ac:dyDescent="0.25">
      <c r="A171" s="108"/>
      <c r="B171" s="322" t="s">
        <v>18</v>
      </c>
      <c r="C171" s="323"/>
      <c r="D171" s="324"/>
      <c r="E171" s="67">
        <v>0</v>
      </c>
      <c r="F171" s="65">
        <v>0</v>
      </c>
      <c r="G171" s="65">
        <v>0</v>
      </c>
      <c r="H171" s="66">
        <v>1</v>
      </c>
      <c r="I171" s="74">
        <v>1</v>
      </c>
      <c r="J171" s="65">
        <v>0</v>
      </c>
      <c r="K171" s="65">
        <v>0</v>
      </c>
      <c r="L171" s="66">
        <v>0</v>
      </c>
      <c r="M171" s="104" t="str">
        <f t="shared" si="4"/>
        <v>SI</v>
      </c>
    </row>
    <row r="172" spans="1:14" x14ac:dyDescent="0.25">
      <c r="A172" s="108"/>
      <c r="B172" s="325" t="s">
        <v>19</v>
      </c>
      <c r="C172" s="326"/>
      <c r="D172" s="327"/>
      <c r="E172" s="67">
        <v>0</v>
      </c>
      <c r="F172" s="65">
        <v>0</v>
      </c>
      <c r="G172" s="65">
        <v>0</v>
      </c>
      <c r="H172" s="66">
        <v>0</v>
      </c>
      <c r="I172" s="74">
        <v>0</v>
      </c>
      <c r="J172" s="65">
        <v>0</v>
      </c>
      <c r="K172" s="65">
        <v>0</v>
      </c>
      <c r="L172" s="66">
        <v>0</v>
      </c>
      <c r="M172" s="104" t="str">
        <f t="shared" si="4"/>
        <v>NO REQUERIDO</v>
      </c>
    </row>
    <row r="173" spans="1:14" x14ac:dyDescent="0.25">
      <c r="A173" s="108"/>
      <c r="B173" s="322" t="s">
        <v>20</v>
      </c>
      <c r="C173" s="323"/>
      <c r="D173" s="324"/>
      <c r="E173" s="67">
        <v>0</v>
      </c>
      <c r="F173" s="65">
        <v>1</v>
      </c>
      <c r="G173" s="65">
        <v>1</v>
      </c>
      <c r="H173" s="66">
        <v>0</v>
      </c>
      <c r="I173" s="74">
        <v>2</v>
      </c>
      <c r="J173" s="65">
        <v>0</v>
      </c>
      <c r="K173" s="65">
        <v>0</v>
      </c>
      <c r="L173" s="66">
        <v>0</v>
      </c>
      <c r="M173" s="104" t="str">
        <f t="shared" si="4"/>
        <v>SI</v>
      </c>
    </row>
    <row r="174" spans="1:14" x14ac:dyDescent="0.25">
      <c r="A174" s="108"/>
      <c r="B174" s="322" t="s">
        <v>21</v>
      </c>
      <c r="C174" s="323"/>
      <c r="D174" s="324"/>
      <c r="E174" s="67">
        <v>1</v>
      </c>
      <c r="F174" s="65">
        <v>2</v>
      </c>
      <c r="G174" s="65">
        <v>0</v>
      </c>
      <c r="H174" s="66">
        <v>0</v>
      </c>
      <c r="I174" s="74">
        <v>3</v>
      </c>
      <c r="J174" s="65">
        <v>0</v>
      </c>
      <c r="K174" s="65">
        <v>0</v>
      </c>
      <c r="L174" s="66">
        <v>0</v>
      </c>
      <c r="M174" s="104" t="str">
        <f t="shared" si="4"/>
        <v>SI</v>
      </c>
    </row>
    <row r="175" spans="1:14" x14ac:dyDescent="0.25">
      <c r="A175" s="108"/>
      <c r="B175" s="322" t="s">
        <v>30</v>
      </c>
      <c r="C175" s="323"/>
      <c r="D175" s="324"/>
      <c r="E175" s="67">
        <v>0</v>
      </c>
      <c r="F175" s="65">
        <v>3</v>
      </c>
      <c r="G175" s="65">
        <v>0</v>
      </c>
      <c r="H175" s="66">
        <v>0</v>
      </c>
      <c r="I175" s="74">
        <v>3</v>
      </c>
      <c r="J175" s="65">
        <v>0</v>
      </c>
      <c r="K175" s="65">
        <v>0</v>
      </c>
      <c r="L175" s="66">
        <v>0</v>
      </c>
      <c r="M175" s="104" t="str">
        <f t="shared" si="4"/>
        <v>SI</v>
      </c>
    </row>
    <row r="176" spans="1:14" x14ac:dyDescent="0.25">
      <c r="A176" s="108"/>
      <c r="B176" s="322" t="s">
        <v>22</v>
      </c>
      <c r="C176" s="323"/>
      <c r="D176" s="324"/>
      <c r="E176" s="67">
        <v>2</v>
      </c>
      <c r="F176" s="65">
        <v>1</v>
      </c>
      <c r="G176" s="65">
        <v>0</v>
      </c>
      <c r="H176" s="66">
        <v>0</v>
      </c>
      <c r="I176" s="74">
        <v>3</v>
      </c>
      <c r="J176" s="65">
        <v>0</v>
      </c>
      <c r="K176" s="65">
        <v>0</v>
      </c>
      <c r="L176" s="66">
        <v>0</v>
      </c>
      <c r="M176" s="104" t="str">
        <f t="shared" si="4"/>
        <v>SI</v>
      </c>
    </row>
    <row r="177" spans="1:14" x14ac:dyDescent="0.25">
      <c r="A177" s="108"/>
      <c r="B177" s="322" t="s">
        <v>23</v>
      </c>
      <c r="C177" s="323"/>
      <c r="D177" s="324"/>
      <c r="E177" s="67">
        <v>0</v>
      </c>
      <c r="F177" s="65">
        <v>1</v>
      </c>
      <c r="G177" s="65">
        <v>2</v>
      </c>
      <c r="H177" s="66">
        <v>0</v>
      </c>
      <c r="I177" s="74">
        <v>1</v>
      </c>
      <c r="J177" s="65">
        <v>2</v>
      </c>
      <c r="K177" s="65">
        <v>0</v>
      </c>
      <c r="L177" s="66">
        <v>0</v>
      </c>
      <c r="M177" s="104" t="str">
        <f t="shared" si="4"/>
        <v>SI</v>
      </c>
    </row>
    <row r="178" spans="1:14" x14ac:dyDescent="0.25">
      <c r="A178" s="108"/>
      <c r="B178" s="322" t="s">
        <v>24</v>
      </c>
      <c r="C178" s="323"/>
      <c r="D178" s="324"/>
      <c r="E178" s="67">
        <v>0</v>
      </c>
      <c r="F178" s="65">
        <v>2</v>
      </c>
      <c r="G178" s="65">
        <v>1</v>
      </c>
      <c r="H178" s="66">
        <v>0</v>
      </c>
      <c r="I178" s="74">
        <v>3</v>
      </c>
      <c r="J178" s="65">
        <v>0</v>
      </c>
      <c r="K178" s="65">
        <v>0</v>
      </c>
      <c r="L178" s="66">
        <v>0</v>
      </c>
      <c r="M178" s="104" t="str">
        <f t="shared" si="4"/>
        <v>SI</v>
      </c>
    </row>
    <row r="179" spans="1:14" x14ac:dyDescent="0.25">
      <c r="A179" s="108"/>
      <c r="B179" s="322" t="s">
        <v>25</v>
      </c>
      <c r="C179" s="323"/>
      <c r="D179" s="324"/>
      <c r="E179" s="67">
        <v>0</v>
      </c>
      <c r="F179" s="65">
        <v>0</v>
      </c>
      <c r="G179" s="65">
        <v>2</v>
      </c>
      <c r="H179" s="66">
        <v>0</v>
      </c>
      <c r="I179" s="74">
        <v>0</v>
      </c>
      <c r="J179" s="65">
        <v>0</v>
      </c>
      <c r="K179" s="65">
        <v>2</v>
      </c>
      <c r="L179" s="66">
        <v>0</v>
      </c>
      <c r="M179" s="104" t="str">
        <f t="shared" si="4"/>
        <v>NO</v>
      </c>
      <c r="N179" t="s">
        <v>447</v>
      </c>
    </row>
    <row r="180" spans="1:14" x14ac:dyDescent="0.25">
      <c r="A180" s="108"/>
      <c r="B180" s="322" t="s">
        <v>26</v>
      </c>
      <c r="C180" s="323"/>
      <c r="D180" s="324"/>
      <c r="E180" s="67">
        <v>0</v>
      </c>
      <c r="F180" s="65">
        <v>2</v>
      </c>
      <c r="G180" s="65">
        <v>0</v>
      </c>
      <c r="H180" s="66">
        <v>0</v>
      </c>
      <c r="I180" s="74">
        <v>0</v>
      </c>
      <c r="J180" s="65">
        <v>2</v>
      </c>
      <c r="K180" s="65">
        <v>0</v>
      </c>
      <c r="L180" s="66">
        <v>0</v>
      </c>
      <c r="M180" s="104" t="str">
        <f t="shared" si="4"/>
        <v>NO</v>
      </c>
      <c r="N180" t="s">
        <v>447</v>
      </c>
    </row>
    <row r="181" spans="1:14" ht="15.75" thickBot="1" x14ac:dyDescent="0.3">
      <c r="A181" s="108"/>
      <c r="B181" s="382" t="s">
        <v>27</v>
      </c>
      <c r="C181" s="383"/>
      <c r="D181" s="384"/>
      <c r="E181" s="68">
        <v>2</v>
      </c>
      <c r="F181" s="69">
        <v>1</v>
      </c>
      <c r="G181" s="69">
        <v>1</v>
      </c>
      <c r="H181" s="70">
        <v>0</v>
      </c>
      <c r="I181" s="74">
        <v>3</v>
      </c>
      <c r="J181" s="65">
        <v>1</v>
      </c>
      <c r="K181" s="65">
        <v>0</v>
      </c>
      <c r="L181" s="66">
        <v>0</v>
      </c>
      <c r="M181" s="104" t="str">
        <f t="shared" si="4"/>
        <v>SI</v>
      </c>
    </row>
    <row r="182" spans="1:14" ht="15.75" thickBot="1" x14ac:dyDescent="0.3">
      <c r="A182" s="84"/>
      <c r="B182" s="375" t="s">
        <v>436</v>
      </c>
      <c r="C182" s="376"/>
      <c r="D182" s="377"/>
      <c r="E182" s="106">
        <f t="shared" ref="E182:L182" si="5">+SUM(E153:E181)</f>
        <v>10</v>
      </c>
      <c r="F182" s="111">
        <f t="shared" si="5"/>
        <v>31</v>
      </c>
      <c r="G182" s="111">
        <f t="shared" si="5"/>
        <v>15</v>
      </c>
      <c r="H182" s="112">
        <f t="shared" si="5"/>
        <v>1</v>
      </c>
      <c r="I182" s="106">
        <f t="shared" si="5"/>
        <v>42</v>
      </c>
      <c r="J182" s="111">
        <f t="shared" si="5"/>
        <v>10</v>
      </c>
      <c r="K182" s="111">
        <f t="shared" si="5"/>
        <v>5</v>
      </c>
      <c r="L182" s="112">
        <f t="shared" si="5"/>
        <v>0</v>
      </c>
      <c r="M182" s="113"/>
    </row>
    <row r="183" spans="1:14" x14ac:dyDescent="0.25">
      <c r="A183" s="110"/>
      <c r="B183" s="388"/>
      <c r="C183" s="388"/>
      <c r="D183" s="388"/>
      <c r="E183" s="389"/>
      <c r="F183" s="380" t="s">
        <v>437</v>
      </c>
      <c r="G183" s="381"/>
      <c r="H183" s="381"/>
      <c r="I183" s="381"/>
      <c r="J183" s="381"/>
      <c r="K183" s="381"/>
      <c r="L183" s="381"/>
      <c r="M183" s="107">
        <f>+COUNTIF(M153:M181,"SI")</f>
        <v>22</v>
      </c>
      <c r="N183">
        <f>22/24</f>
        <v>0.91666666666666663</v>
      </c>
    </row>
    <row r="184" spans="1:14" x14ac:dyDescent="0.25">
      <c r="B184" s="390"/>
      <c r="C184" s="390"/>
      <c r="D184" s="390"/>
      <c r="E184" s="391"/>
      <c r="F184" s="378" t="s">
        <v>438</v>
      </c>
      <c r="G184" s="379"/>
      <c r="H184" s="379"/>
      <c r="I184" s="379"/>
      <c r="J184" s="379"/>
      <c r="K184" s="379"/>
      <c r="L184" s="379"/>
      <c r="M184" s="66">
        <f>+COUNTIF(M153:M181,"NO")</f>
        <v>2</v>
      </c>
      <c r="N184">
        <f>11/16</f>
        <v>0.6875</v>
      </c>
    </row>
    <row r="185" spans="1:14" x14ac:dyDescent="0.25">
      <c r="B185" s="390"/>
      <c r="C185" s="390"/>
      <c r="D185" s="390"/>
      <c r="E185" s="391"/>
      <c r="F185" s="378" t="s">
        <v>444</v>
      </c>
      <c r="G185" s="379"/>
      <c r="H185" s="379"/>
      <c r="I185" s="379"/>
      <c r="J185" s="379"/>
      <c r="K185" s="379"/>
      <c r="L185" s="379"/>
      <c r="M185" s="66">
        <f>+COUNTIF(M153:M181,"NO REQUERIDO")</f>
        <v>5</v>
      </c>
      <c r="N185" s="135">
        <f>N183-N184</f>
        <v>0.22916666666666663</v>
      </c>
    </row>
    <row r="186" spans="1:14" ht="15.75" thickBot="1" x14ac:dyDescent="0.3">
      <c r="B186" s="390"/>
      <c r="C186" s="390"/>
      <c r="D186" s="390"/>
      <c r="E186" s="391"/>
      <c r="F186" s="280" t="s">
        <v>404</v>
      </c>
      <c r="G186" s="281"/>
      <c r="H186" s="281"/>
      <c r="I186" s="281"/>
      <c r="J186" s="281"/>
      <c r="K186" s="281"/>
      <c r="L186" s="281"/>
      <c r="M186" s="76">
        <f>+SUM(M183:M185)</f>
        <v>29</v>
      </c>
    </row>
    <row r="187" spans="1:14" ht="15.75" thickBot="1" x14ac:dyDescent="0.3">
      <c r="B187" s="390"/>
      <c r="C187" s="390"/>
      <c r="D187" s="390"/>
      <c r="E187" s="391"/>
      <c r="F187" s="351" t="s">
        <v>464</v>
      </c>
      <c r="G187" s="352"/>
      <c r="H187" s="352"/>
      <c r="I187" s="352"/>
      <c r="J187" s="352"/>
      <c r="K187" s="352"/>
      <c r="L187" s="352"/>
      <c r="M187" s="353"/>
    </row>
  </sheetData>
  <mergeCells count="223">
    <mergeCell ref="F187:M187"/>
    <mergeCell ref="F183:L183"/>
    <mergeCell ref="F184:L184"/>
    <mergeCell ref="F185:L185"/>
    <mergeCell ref="F186:L186"/>
    <mergeCell ref="B182:D182"/>
    <mergeCell ref="B177:D177"/>
    <mergeCell ref="B178:D178"/>
    <mergeCell ref="B179:D179"/>
    <mergeCell ref="B180:D180"/>
    <mergeCell ref="B181:D181"/>
    <mergeCell ref="B183:E187"/>
    <mergeCell ref="B171:D171"/>
    <mergeCell ref="B172:D172"/>
    <mergeCell ref="B173:D173"/>
    <mergeCell ref="B174:D174"/>
    <mergeCell ref="B175:D175"/>
    <mergeCell ref="B176:D176"/>
    <mergeCell ref="B165:D165"/>
    <mergeCell ref="B166:D166"/>
    <mergeCell ref="B167:D167"/>
    <mergeCell ref="B168:D168"/>
    <mergeCell ref="B169:D169"/>
    <mergeCell ref="B170:D170"/>
    <mergeCell ref="B159:D159"/>
    <mergeCell ref="B160:D160"/>
    <mergeCell ref="B161:D161"/>
    <mergeCell ref="B162:D162"/>
    <mergeCell ref="B163:D163"/>
    <mergeCell ref="B164:D164"/>
    <mergeCell ref="B153:D153"/>
    <mergeCell ref="B154:D154"/>
    <mergeCell ref="B155:D155"/>
    <mergeCell ref="B156:D156"/>
    <mergeCell ref="B157:D157"/>
    <mergeCell ref="B158:D158"/>
    <mergeCell ref="B150:M150"/>
    <mergeCell ref="F147:M147"/>
    <mergeCell ref="A151:A152"/>
    <mergeCell ref="B151:D152"/>
    <mergeCell ref="E151:H151"/>
    <mergeCell ref="I151:L151"/>
    <mergeCell ref="M151:M152"/>
    <mergeCell ref="A104:A105"/>
    <mergeCell ref="B104:D105"/>
    <mergeCell ref="E104:H104"/>
    <mergeCell ref="I104:L104"/>
    <mergeCell ref="M104:M105"/>
    <mergeCell ref="B106:D106"/>
    <mergeCell ref="B142:D142"/>
    <mergeCell ref="F144:L144"/>
    <mergeCell ref="F145:L145"/>
    <mergeCell ref="F146:L146"/>
    <mergeCell ref="F143:L143"/>
    <mergeCell ref="B137:D137"/>
    <mergeCell ref="B138:D138"/>
    <mergeCell ref="B139:D139"/>
    <mergeCell ref="B140:D140"/>
    <mergeCell ref="B141:D141"/>
    <mergeCell ref="B131:D131"/>
    <mergeCell ref="B132:D132"/>
    <mergeCell ref="B133:D133"/>
    <mergeCell ref="B134:D134"/>
    <mergeCell ref="B135:D135"/>
    <mergeCell ref="B136:D136"/>
    <mergeCell ref="B125:D125"/>
    <mergeCell ref="B126:D126"/>
    <mergeCell ref="B127:D127"/>
    <mergeCell ref="B128:D128"/>
    <mergeCell ref="B129:D129"/>
    <mergeCell ref="B130:D130"/>
    <mergeCell ref="B119:D119"/>
    <mergeCell ref="B120:D120"/>
    <mergeCell ref="B121:D121"/>
    <mergeCell ref="B122:D122"/>
    <mergeCell ref="B123:D123"/>
    <mergeCell ref="B124:D124"/>
    <mergeCell ref="B113:D113"/>
    <mergeCell ref="B114:D114"/>
    <mergeCell ref="B115:D115"/>
    <mergeCell ref="B116:D116"/>
    <mergeCell ref="B117:D117"/>
    <mergeCell ref="B118:D118"/>
    <mergeCell ref="B107:D107"/>
    <mergeCell ref="B108:D108"/>
    <mergeCell ref="B109:D109"/>
    <mergeCell ref="B110:D110"/>
    <mergeCell ref="B111:D111"/>
    <mergeCell ref="B112:D112"/>
    <mergeCell ref="H96:I96"/>
    <mergeCell ref="C92:E92"/>
    <mergeCell ref="H92:J92"/>
    <mergeCell ref="C98:D98"/>
    <mergeCell ref="C99:D99"/>
    <mergeCell ref="H97:I97"/>
    <mergeCell ref="H98:I98"/>
    <mergeCell ref="H99:I99"/>
    <mergeCell ref="C97:D97"/>
    <mergeCell ref="C93:D93"/>
    <mergeCell ref="C94:D94"/>
    <mergeCell ref="C95:D95"/>
    <mergeCell ref="C96:D96"/>
    <mergeCell ref="H93:I93"/>
    <mergeCell ref="H94:I94"/>
    <mergeCell ref="H95:I95"/>
    <mergeCell ref="B103:M103"/>
    <mergeCell ref="C89:D89"/>
    <mergeCell ref="H83:K83"/>
    <mergeCell ref="H84:I84"/>
    <mergeCell ref="H85:I85"/>
    <mergeCell ref="H86:I86"/>
    <mergeCell ref="H87:I87"/>
    <mergeCell ref="H88:I88"/>
    <mergeCell ref="H89:I89"/>
    <mergeCell ref="C83:F83"/>
    <mergeCell ref="C84:D84"/>
    <mergeCell ref="C85:D85"/>
    <mergeCell ref="C86:D86"/>
    <mergeCell ref="C87:D87"/>
    <mergeCell ref="C88:D88"/>
    <mergeCell ref="C76:E76"/>
    <mergeCell ref="C78:E78"/>
    <mergeCell ref="C79:E79"/>
    <mergeCell ref="C80:E80"/>
    <mergeCell ref="C64:E64"/>
    <mergeCell ref="C75:E75"/>
    <mergeCell ref="C77:E77"/>
    <mergeCell ref="C69:G69"/>
    <mergeCell ref="C70:E70"/>
    <mergeCell ref="C71:E71"/>
    <mergeCell ref="C72:E72"/>
    <mergeCell ref="C73:E73"/>
    <mergeCell ref="C74:E74"/>
    <mergeCell ref="C61:G61"/>
    <mergeCell ref="C65:E65"/>
    <mergeCell ref="C66:E66"/>
    <mergeCell ref="C62:E62"/>
    <mergeCell ref="C63:E63"/>
    <mergeCell ref="B57:D57"/>
    <mergeCell ref="F57:H57"/>
    <mergeCell ref="B58:I58"/>
    <mergeCell ref="F47:I53"/>
    <mergeCell ref="B54:D54"/>
    <mergeCell ref="B55:D55"/>
    <mergeCell ref="B56:D56"/>
    <mergeCell ref="F54:H54"/>
    <mergeCell ref="F55:H55"/>
    <mergeCell ref="F56:H56"/>
    <mergeCell ref="B51:D51"/>
    <mergeCell ref="B52:D52"/>
    <mergeCell ref="B53:D53"/>
    <mergeCell ref="B48:D48"/>
    <mergeCell ref="B49:D49"/>
    <mergeCell ref="B50:D50"/>
    <mergeCell ref="F42:H42"/>
    <mergeCell ref="F43:H43"/>
    <mergeCell ref="F44:H44"/>
    <mergeCell ref="F45:H45"/>
    <mergeCell ref="F46:H46"/>
    <mergeCell ref="F36:H36"/>
    <mergeCell ref="F37:H37"/>
    <mergeCell ref="F38:H38"/>
    <mergeCell ref="F39:H39"/>
    <mergeCell ref="F40:H40"/>
    <mergeCell ref="F41:H41"/>
    <mergeCell ref="F33:H33"/>
    <mergeCell ref="F34:H34"/>
    <mergeCell ref="F35:H35"/>
    <mergeCell ref="F24:H24"/>
    <mergeCell ref="F25:H25"/>
    <mergeCell ref="F26:H26"/>
    <mergeCell ref="F27:H27"/>
    <mergeCell ref="F28:H28"/>
    <mergeCell ref="F29:H29"/>
    <mergeCell ref="F21:H21"/>
    <mergeCell ref="F22:H22"/>
    <mergeCell ref="F23:H23"/>
    <mergeCell ref="B45:D45"/>
    <mergeCell ref="B46:D46"/>
    <mergeCell ref="B47:D47"/>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F30:H30"/>
    <mergeCell ref="F31:H31"/>
    <mergeCell ref="F32:H32"/>
    <mergeCell ref="B30:D30"/>
    <mergeCell ref="B31:D31"/>
    <mergeCell ref="B32:D32"/>
    <mergeCell ref="B21:D21"/>
    <mergeCell ref="B22:D22"/>
    <mergeCell ref="B23:D23"/>
    <mergeCell ref="B24:D24"/>
    <mergeCell ref="B25:D25"/>
    <mergeCell ref="B26:D26"/>
    <mergeCell ref="D2:N2"/>
    <mergeCell ref="D4:N4"/>
    <mergeCell ref="A6:M7"/>
    <mergeCell ref="A8:M10"/>
    <mergeCell ref="B17:D17"/>
    <mergeCell ref="F17:H17"/>
    <mergeCell ref="B18:D18"/>
    <mergeCell ref="B19:D19"/>
    <mergeCell ref="B20:D20"/>
    <mergeCell ref="A12:M13"/>
    <mergeCell ref="B15:I15"/>
    <mergeCell ref="B16:E16"/>
    <mergeCell ref="F16:I16"/>
    <mergeCell ref="F18:H18"/>
    <mergeCell ref="F19:H19"/>
    <mergeCell ref="F20:H20"/>
  </mergeCells>
  <conditionalFormatting sqref="E18:E53 I18:I46">
    <cfRule type="containsText" dxfId="4" priority="8" operator="containsText" text="S">
      <formula>NOT(ISERROR(SEARCH("S",E18)))</formula>
    </cfRule>
  </conditionalFormatting>
  <conditionalFormatting sqref="E18:E53 I18:I46">
    <cfRule type="containsText" dxfId="3" priority="7" operator="containsText" text="N">
      <formula>NOT(ISERROR(SEARCH("N",E18)))</formula>
    </cfRule>
  </conditionalFormatting>
  <conditionalFormatting sqref="M106:M143 M153:M183">
    <cfRule type="cellIs" dxfId="2" priority="4" operator="equal">
      <formula>"NO REQUERIDO"</formula>
    </cfRule>
    <cfRule type="cellIs" dxfId="1" priority="5" operator="equal">
      <formula>"NO"</formula>
    </cfRule>
    <cfRule type="containsText" dxfId="0" priority="6" operator="containsText" text="SI">
      <formula>NOT(ISERROR(SEARCH("SI",M106)))</formula>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RIESGOS  2019</vt:lpstr>
      <vt:lpstr>RIESGOS 2018</vt:lpstr>
      <vt:lpstr>Estadisticas- Análisis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2020-04-28T16:48:10Z</dcterms:modified>
</cp:coreProperties>
</file>